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hausgrundsh-my.sharepoint.com/personal/naumann_hausundgrund_sh/Documents/Dokumente/Energieberatung/Energieberatung 2026/Produkt 26/"/>
    </mc:Choice>
  </mc:AlternateContent>
  <xr:revisionPtr revIDLastSave="0" documentId="8_{D27383E5-D660-4241-982A-CEF2FC368006}" xr6:coauthVersionLast="47" xr6:coauthVersionMax="47" xr10:uidLastSave="{00000000-0000-0000-0000-000000000000}"/>
  <workbookProtection workbookAlgorithmName="SHA-512" workbookHashValue="j90r+Lb/DyAtNqfwZkXB6QWf5cMzpyhaeenkubzm1Zd1Is1laAa9qsiAUyF9Y1alPyc38e3NMR/WQCuL7eWyiQ==" workbookSaltValue="/mPDEXozy7jZuShPQCtphw==" workbookSpinCount="100000" lockStructure="1"/>
  <bookViews>
    <workbookView xWindow="-98" yWindow="-98" windowWidth="21795" windowHeight="13875" tabRatio="700" xr2:uid="{5C095A68-F2C6-44CD-99E4-E24CB1FB3929}"/>
  </bookViews>
  <sheets>
    <sheet name="Eingabe Ergebnisbericht" sheetId="1" r:id="rId1"/>
    <sheet name="Eingabe Heizkörpercheck" sheetId="4" r:id="rId2"/>
    <sheet name="Dropdown" sheetId="6" state="hidden" r:id="rId3"/>
  </sheets>
  <definedNames>
    <definedName name="_xlnm.Print_Area" localSheetId="0">'Eingabe Ergebnisbericht'!$A$1:$B$324</definedName>
    <definedName name="_xlnm.Print_Titles" localSheetId="1">'Eingabe Heizkörpercheck'!$1:$2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4" i="1" l="1"/>
  <c r="B98" i="6"/>
  <c r="B127" i="1"/>
  <c r="B308" i="1"/>
  <c r="L126" i="6"/>
  <c r="L127" i="6"/>
  <c r="L128" i="6"/>
  <c r="L129" i="6"/>
  <c r="L130" i="6"/>
  <c r="L131" i="6"/>
  <c r="L132" i="6"/>
  <c r="L133" i="6"/>
  <c r="J126" i="6"/>
  <c r="J127" i="6"/>
  <c r="J128" i="6"/>
  <c r="J129" i="6"/>
  <c r="J130" i="6"/>
  <c r="J131" i="6"/>
  <c r="J132" i="6"/>
  <c r="J133" i="6"/>
  <c r="L125" i="6"/>
  <c r="J125" i="6"/>
  <c r="L124" i="6"/>
  <c r="K124" i="6"/>
  <c r="J124" i="6"/>
  <c r="I124" i="6"/>
  <c r="F124" i="6"/>
  <c r="E124" i="6"/>
  <c r="D124" i="6"/>
  <c r="C124" i="6"/>
  <c r="B113" i="1"/>
  <c r="A17" i="6"/>
  <c r="B324" i="1"/>
  <c r="F95" i="6"/>
  <c r="H3" i="4"/>
  <c r="E3" i="4" s="1"/>
  <c r="B203" i="6"/>
  <c r="B96" i="6"/>
  <c r="F94" i="6"/>
  <c r="G94" i="6"/>
  <c r="J195" i="6"/>
  <c r="J194" i="6"/>
  <c r="J193" i="6"/>
  <c r="J192" i="6"/>
  <c r="J191" i="6"/>
  <c r="J190" i="6"/>
  <c r="J189" i="6"/>
  <c r="G195" i="6"/>
  <c r="G194" i="6"/>
  <c r="G193" i="6"/>
  <c r="G192" i="6"/>
  <c r="G191" i="6"/>
  <c r="G190" i="6"/>
  <c r="G189" i="6"/>
  <c r="D195" i="6"/>
  <c r="D194" i="6"/>
  <c r="D193" i="6"/>
  <c r="D192" i="6"/>
  <c r="D191" i="6"/>
  <c r="D190" i="6"/>
  <c r="D189" i="6"/>
  <c r="B263" i="1" a="1"/>
  <c r="B263" i="1" s="1"/>
  <c r="B255" i="1" a="1"/>
  <c r="B255" i="1" s="1"/>
  <c r="B247" i="1" a="1"/>
  <c r="B247" i="1" s="1"/>
  <c r="B239" i="1" a="1"/>
  <c r="B239" i="1" s="1"/>
  <c r="B231" i="1" a="1"/>
  <c r="B231" i="1" s="1"/>
  <c r="B223" i="1" a="1"/>
  <c r="B223" i="1" s="1"/>
  <c r="B215" i="1" a="1"/>
  <c r="B215" i="1" s="1"/>
  <c r="B207" i="1" a="1"/>
  <c r="B207" i="1" s="1"/>
  <c r="B199" i="1" a="1"/>
  <c r="B199" i="1" s="1"/>
  <c r="B191" i="1" a="1"/>
  <c r="B191" i="1" s="1"/>
  <c r="B183" i="1" a="1"/>
  <c r="B183" i="1" s="1"/>
  <c r="B176" i="1" a="1"/>
  <c r="B176" i="1" s="1"/>
  <c r="C62" i="4"/>
  <c r="F133" i="6"/>
  <c r="D133" i="6"/>
  <c r="F132" i="6"/>
  <c r="D132" i="6"/>
  <c r="F131" i="6"/>
  <c r="D131" i="6"/>
  <c r="F130" i="6"/>
  <c r="D130" i="6"/>
  <c r="F129" i="6"/>
  <c r="D129" i="6"/>
  <c r="F128" i="6"/>
  <c r="D128" i="6"/>
  <c r="F127" i="6"/>
  <c r="D127" i="6"/>
  <c r="F126" i="6"/>
  <c r="D126" i="6"/>
  <c r="F125" i="6"/>
  <c r="D125" i="6"/>
  <c r="B86" i="1"/>
  <c r="B234" i="1"/>
  <c r="K52" i="4"/>
  <c r="K51" i="4"/>
  <c r="K50" i="4"/>
  <c r="K49" i="4"/>
  <c r="K48" i="4"/>
  <c r="K47" i="4"/>
  <c r="K46" i="4"/>
  <c r="K45" i="4"/>
  <c r="K44" i="4"/>
  <c r="K43" i="4"/>
  <c r="K42" i="4"/>
  <c r="H52" i="4"/>
  <c r="J52" i="4" s="1"/>
  <c r="H51" i="4"/>
  <c r="J51" i="4" s="1"/>
  <c r="H50" i="4"/>
  <c r="J50" i="4" s="1"/>
  <c r="H49" i="4"/>
  <c r="J49" i="4" s="1"/>
  <c r="H48" i="4"/>
  <c r="J48" i="4" s="1"/>
  <c r="H47" i="4"/>
  <c r="J47" i="4" s="1"/>
  <c r="H46" i="4"/>
  <c r="J46" i="4" s="1"/>
  <c r="H45" i="4"/>
  <c r="J45" i="4" s="1"/>
  <c r="H44" i="4"/>
  <c r="J44" i="4" s="1"/>
  <c r="H43" i="4"/>
  <c r="J43" i="4" s="1"/>
  <c r="H42" i="4"/>
  <c r="J42" i="4" s="1"/>
  <c r="K41" i="4"/>
  <c r="H41" i="4"/>
  <c r="J41" i="4" s="1"/>
  <c r="K40" i="4"/>
  <c r="H40" i="4"/>
  <c r="J40" i="4" s="1"/>
  <c r="K39" i="4"/>
  <c r="H39" i="4"/>
  <c r="J39" i="4" s="1"/>
  <c r="K38" i="4"/>
  <c r="H38" i="4"/>
  <c r="J38" i="4" s="1"/>
  <c r="H20" i="4"/>
  <c r="J20" i="4" s="1"/>
  <c r="K20" i="4"/>
  <c r="H21" i="4"/>
  <c r="J21" i="4" s="1"/>
  <c r="K21" i="4"/>
  <c r="H22" i="4"/>
  <c r="J22" i="4" s="1"/>
  <c r="K22" i="4"/>
  <c r="H23" i="4"/>
  <c r="J23" i="4" s="1"/>
  <c r="K23" i="4"/>
  <c r="H24" i="4"/>
  <c r="J24" i="4" s="1"/>
  <c r="K24" i="4"/>
  <c r="H25" i="4"/>
  <c r="J25" i="4" s="1"/>
  <c r="K25" i="4"/>
  <c r="H26" i="4"/>
  <c r="J26" i="4" s="1"/>
  <c r="K26" i="4"/>
  <c r="H27" i="4"/>
  <c r="J27" i="4" s="1"/>
  <c r="K27" i="4"/>
  <c r="H28" i="4"/>
  <c r="J28" i="4" s="1"/>
  <c r="K28" i="4"/>
  <c r="H29" i="4"/>
  <c r="J29" i="4" s="1"/>
  <c r="K29" i="4"/>
  <c r="H30" i="4"/>
  <c r="J30" i="4" s="1"/>
  <c r="K30" i="4"/>
  <c r="H31" i="4"/>
  <c r="J31" i="4" s="1"/>
  <c r="K31" i="4"/>
  <c r="H32" i="4"/>
  <c r="J32" i="4" s="1"/>
  <c r="K32" i="4"/>
  <c r="H33" i="4"/>
  <c r="J33" i="4" s="1"/>
  <c r="K33" i="4"/>
  <c r="H34" i="4"/>
  <c r="J34" i="4" s="1"/>
  <c r="K34" i="4"/>
  <c r="H35" i="4"/>
  <c r="J35" i="4" s="1"/>
  <c r="K35" i="4"/>
  <c r="H36" i="4"/>
  <c r="J36" i="4" s="1"/>
  <c r="K36" i="4"/>
  <c r="H37" i="4"/>
  <c r="J37" i="4" s="1"/>
  <c r="K37" i="4"/>
  <c r="H4" i="4"/>
  <c r="J4" i="4" s="1"/>
  <c r="K4" i="4"/>
  <c r="H5" i="4"/>
  <c r="J5" i="4" s="1"/>
  <c r="K5" i="4"/>
  <c r="H6" i="4"/>
  <c r="J6" i="4" s="1"/>
  <c r="K6" i="4"/>
  <c r="H7" i="4"/>
  <c r="J7" i="4" s="1"/>
  <c r="K7" i="4"/>
  <c r="H8" i="4"/>
  <c r="J8" i="4" s="1"/>
  <c r="K8" i="4"/>
  <c r="H9" i="4"/>
  <c r="J9" i="4" s="1"/>
  <c r="K9" i="4"/>
  <c r="H10" i="4"/>
  <c r="J10" i="4" s="1"/>
  <c r="K10" i="4"/>
  <c r="H11" i="4"/>
  <c r="J11" i="4" s="1"/>
  <c r="K11" i="4"/>
  <c r="H12" i="4"/>
  <c r="J12" i="4" s="1"/>
  <c r="K12" i="4"/>
  <c r="H13" i="4"/>
  <c r="J13" i="4" s="1"/>
  <c r="K13" i="4"/>
  <c r="H14" i="4"/>
  <c r="J14" i="4" s="1"/>
  <c r="K14" i="4"/>
  <c r="H15" i="4"/>
  <c r="J15" i="4" s="1"/>
  <c r="K15" i="4"/>
  <c r="H16" i="4"/>
  <c r="J16" i="4" s="1"/>
  <c r="K16" i="4"/>
  <c r="H17" i="4"/>
  <c r="J17" i="4" s="1"/>
  <c r="K17" i="4"/>
  <c r="H18" i="4"/>
  <c r="J18" i="4" s="1"/>
  <c r="K18" i="4"/>
  <c r="H19" i="4"/>
  <c r="J19" i="4" s="1"/>
  <c r="K19" i="4"/>
  <c r="B312" i="1"/>
  <c r="K3" i="4"/>
  <c r="B87" i="1" l="1"/>
  <c r="E52" i="4"/>
  <c r="E51" i="4"/>
  <c r="E50" i="4"/>
  <c r="E49" i="4"/>
  <c r="E48" i="4"/>
  <c r="E47" i="4"/>
  <c r="E46" i="4"/>
  <c r="E45" i="4"/>
  <c r="E44" i="4"/>
  <c r="E43" i="4"/>
  <c r="E42" i="4"/>
  <c r="K190" i="6"/>
  <c r="K191" i="6"/>
  <c r="K192" i="6"/>
  <c r="K193" i="6"/>
  <c r="K194" i="6"/>
  <c r="K195" i="6"/>
  <c r="K189" i="6"/>
  <c r="B309" i="1"/>
  <c r="E41" i="4"/>
  <c r="E40" i="4"/>
  <c r="E39" i="4"/>
  <c r="E38" i="4"/>
  <c r="E37" i="4"/>
  <c r="E36" i="4"/>
  <c r="E35" i="4"/>
  <c r="E34" i="4"/>
  <c r="E33" i="4"/>
  <c r="E32" i="4"/>
  <c r="E31" i="4"/>
  <c r="E30" i="4"/>
  <c r="E29" i="4"/>
  <c r="E28" i="4"/>
  <c r="E27" i="4"/>
  <c r="E26" i="4"/>
  <c r="E25" i="4"/>
  <c r="E24" i="4"/>
  <c r="E18" i="4"/>
  <c r="E17" i="4"/>
  <c r="E16" i="4"/>
  <c r="E14" i="4"/>
  <c r="E12" i="4"/>
  <c r="E11" i="4"/>
  <c r="E9" i="4"/>
  <c r="E7" i="4"/>
  <c r="E23" i="4"/>
  <c r="E22" i="4"/>
  <c r="E21" i="4"/>
  <c r="E20" i="4"/>
  <c r="E19" i="4"/>
  <c r="E15" i="4"/>
  <c r="E13" i="4"/>
  <c r="E10" i="4"/>
  <c r="E8" i="4"/>
  <c r="E6" i="4"/>
  <c r="E5" i="4"/>
  <c r="E4" i="4"/>
  <c r="J3" i="4"/>
  <c r="B76" i="1"/>
  <c r="C61" i="4" l="1"/>
  <c r="B125" i="1"/>
  <c r="B129" i="1"/>
  <c r="B160" i="6"/>
  <c r="B159" i="6"/>
  <c r="B39" i="6"/>
  <c r="B48" i="6"/>
  <c r="B139" i="1" l="1"/>
  <c r="B136" i="1"/>
  <c r="B137" i="1"/>
  <c r="B148" i="1"/>
  <c r="B167" i="6"/>
  <c r="B25" i="1"/>
  <c r="A25" i="1"/>
  <c r="B19" i="6"/>
  <c r="B20" i="6"/>
  <c r="B226" i="1"/>
  <c r="B171" i="1"/>
  <c r="B178" i="1"/>
  <c r="B156" i="6"/>
  <c r="B144" i="1" s="1"/>
  <c r="B155" i="6"/>
  <c r="B166" i="6" s="1"/>
  <c r="B45" i="6"/>
  <c r="B44" i="6"/>
  <c r="B43" i="6"/>
  <c r="B42" i="6"/>
  <c r="B41" i="6"/>
  <c r="B40" i="6"/>
  <c r="B38" i="6"/>
  <c r="B37" i="6"/>
  <c r="B46" i="6"/>
  <c r="B242" i="1"/>
  <c r="B210" i="1"/>
  <c r="B194" i="1"/>
  <c r="B35" i="6"/>
  <c r="B33" i="6"/>
  <c r="B32" i="6"/>
  <c r="B31" i="6"/>
  <c r="B29" i="6"/>
  <c r="B27" i="6"/>
  <c r="B26" i="6"/>
  <c r="B24" i="6"/>
  <c r="B23" i="6"/>
  <c r="B162" i="6" l="1"/>
  <c r="B163" i="6"/>
  <c r="B146" i="1"/>
  <c r="B168" i="6"/>
  <c r="C167" i="6" s="1"/>
  <c r="B36" i="6"/>
  <c r="B34" i="6"/>
  <c r="B30" i="6"/>
  <c r="B28" i="6"/>
  <c r="B25" i="6"/>
  <c r="B250" i="1"/>
  <c r="B218" i="1"/>
  <c r="B202" i="1"/>
  <c r="B105" i="1"/>
  <c r="B104" i="1"/>
  <c r="B103" i="1"/>
  <c r="B102" i="1"/>
  <c r="B101" i="1"/>
  <c r="B100" i="1"/>
  <c r="B99" i="1"/>
  <c r="B98" i="1"/>
  <c r="B97" i="1"/>
  <c r="B96" i="1"/>
  <c r="B95" i="1"/>
  <c r="B94" i="1"/>
  <c r="B150" i="1" l="1"/>
  <c r="B170" i="6"/>
  <c r="B117" i="1"/>
  <c r="B115" i="1"/>
  <c r="B126" i="1"/>
  <c r="B313" i="1" l="1"/>
  <c r="B310" i="1"/>
  <c r="B110" i="1" s="1"/>
  <c r="B114" i="1"/>
  <c r="B85" i="1" l="1"/>
  <c r="B22" i="6"/>
  <c r="B21" i="6"/>
  <c r="B18" i="6" l="1"/>
  <c r="A320" i="1" s="1"/>
  <c r="A85" i="1"/>
  <c r="B77" i="1"/>
  <c r="F134" i="6"/>
  <c r="F135" i="6"/>
  <c r="F136" i="6"/>
  <c r="F137" i="6"/>
  <c r="D134" i="6"/>
  <c r="D135" i="6"/>
  <c r="D136" i="6"/>
  <c r="D137" i="6"/>
  <c r="B108" i="1"/>
  <c r="B99" i="6" l="1"/>
  <c r="B68" i="6"/>
  <c r="B130" i="1" l="1"/>
  <c r="B140" i="1" s="1"/>
  <c r="B151" i="1" s="1"/>
  <c r="B69" i="6"/>
  <c r="B128" i="1" s="1"/>
  <c r="G119" i="6"/>
  <c r="G118" i="6"/>
  <c r="F118" i="6"/>
  <c r="E118" i="6"/>
  <c r="D118" i="6"/>
  <c r="C118" i="6"/>
  <c r="B118" i="6"/>
  <c r="G117" i="6"/>
  <c r="D117" i="6"/>
  <c r="C117" i="6"/>
  <c r="B117" i="6"/>
  <c r="C82" i="6" l="1"/>
  <c r="C86" i="6"/>
  <c r="C85" i="6"/>
  <c r="C84" i="6"/>
  <c r="B82" i="6"/>
  <c r="B84" i="6"/>
  <c r="B85" i="6"/>
  <c r="B86" i="6"/>
  <c r="B88" i="6" l="1"/>
  <c r="B72" i="6" s="1"/>
  <c r="B131" i="1" l="1"/>
  <c r="B78" i="1"/>
  <c r="B79" i="6"/>
  <c r="B143" i="1" l="1"/>
  <c r="B142" i="1"/>
  <c r="B109" i="1"/>
  <c r="B152" i="1" l="1"/>
  <c r="A324" i="1"/>
  <c r="A3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tc={06386068-001B-4E1A-AFF8-9EC9A6E261C1}</author>
    <author>tc={50B3DAC3-7B64-4E53-A855-C2644F2E1616}</author>
    <author>tc={6A78A39E-9FA3-4612-8B52-423D991C8986}</author>
  </authors>
  <commentList>
    <comment ref="A71" authorId="0" shapeId="0" xr:uid="{06386068-001B-4E1A-AFF8-9EC9A6E261C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QNG 1.2 noch nicht veröffentlich, daher nicht nutzbar!</t>
      </text>
    </comment>
    <comment ref="B81" authorId="1" shapeId="0" xr:uid="{50B3DAC3-7B64-4E53-A855-C2644F2E1616}">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Der nichterneuerbare kumulierte 
Energieverbrauch und THG-
Emissionen des deutschen Strom-
mix im Jahr 2022 sowie Ausblicke 
auf 2030 und 2050  </t>
      </text>
    </comment>
    <comment ref="C81" authorId="2" shapeId="0" xr:uid="{6A78A39E-9FA3-4612-8B52-423D991C8986}">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Der nichterneuerbare kumulierte 
Energieverbrauch und THG-
Emissionen des deutschen Strom-
mix im Jahr 2023 sowie Ausblicke 
auf 2030 und 2050</t>
      </text>
    </comment>
  </commentList>
</comments>
</file>

<file path=xl/sharedStrings.xml><?xml version="1.0" encoding="utf-8"?>
<sst xmlns="http://schemas.openxmlformats.org/spreadsheetml/2006/main" count="729" uniqueCount="528">
  <si>
    <t>Anlagentechnik</t>
  </si>
  <si>
    <t>Raum 1</t>
  </si>
  <si>
    <t>Raum 2</t>
  </si>
  <si>
    <t>Raum 3</t>
  </si>
  <si>
    <t>Raum 4</t>
  </si>
  <si>
    <t>Raum 5</t>
  </si>
  <si>
    <t>Raum 6</t>
  </si>
  <si>
    <t>Raum 7</t>
  </si>
  <si>
    <t>Raum 8</t>
  </si>
  <si>
    <t>Raum 9</t>
  </si>
  <si>
    <t>Raum 10</t>
  </si>
  <si>
    <t>Raum 11</t>
  </si>
  <si>
    <t>Raum 12</t>
  </si>
  <si>
    <t>Raum 13</t>
  </si>
  <si>
    <t>Raum 14</t>
  </si>
  <si>
    <t>Raum 15</t>
  </si>
  <si>
    <t>Raum 16</t>
  </si>
  <si>
    <t>Raum 17</t>
  </si>
  <si>
    <t>Raum 18</t>
  </si>
  <si>
    <t>Raum 19</t>
  </si>
  <si>
    <t>Raumname</t>
  </si>
  <si>
    <t>Sanierungsstand Gebäudehülle</t>
  </si>
  <si>
    <t>ungefähre Dämmstärke</t>
  </si>
  <si>
    <t>Abschätzung Fenstertyp</t>
  </si>
  <si>
    <t>grün</t>
  </si>
  <si>
    <t>&gt;12 cm</t>
  </si>
  <si>
    <t>gelb</t>
  </si>
  <si>
    <t>Bauteil saniert, aber kein GEG-Standard</t>
  </si>
  <si>
    <t>6-12 cm</t>
  </si>
  <si>
    <t>Zweifach-Isolier-Verglasung</t>
  </si>
  <si>
    <t>orange</t>
  </si>
  <si>
    <t>Bauteil minimal saniert</t>
  </si>
  <si>
    <t>1-6 cm</t>
  </si>
  <si>
    <t>Zweifach-Verglasung</t>
  </si>
  <si>
    <t>rot</t>
  </si>
  <si>
    <t>Bauteil ohne Dämmung</t>
  </si>
  <si>
    <t>0 cm</t>
  </si>
  <si>
    <t>Einfach-Verglasung</t>
  </si>
  <si>
    <t>Einschätzung U-Werte anhand Ampelbewertung</t>
  </si>
  <si>
    <t>U-Werte [W/(m²K)]</t>
  </si>
  <si>
    <t>Dach</t>
  </si>
  <si>
    <t>Obere Geschossdecke</t>
  </si>
  <si>
    <t>Außenwand</t>
  </si>
  <si>
    <t>Fenster</t>
  </si>
  <si>
    <t>Kellerdecke</t>
  </si>
  <si>
    <t>≤ 0,24</t>
  </si>
  <si>
    <t>≤ 0,35</t>
  </si>
  <si>
    <t>Gelb (≤ WSchV 95)</t>
  </si>
  <si>
    <t>0,25-0,30</t>
  </si>
  <si>
    <t>Orange (≤ WSchV 77)</t>
  </si>
  <si>
    <t>Rot (außer falls gedämmt)</t>
  </si>
  <si>
    <t>&gt; 0,45</t>
  </si>
  <si>
    <t>&gt; 0,80</t>
  </si>
  <si>
    <t xml:space="preserve">&gt; 3,00 </t>
  </si>
  <si>
    <t xml:space="preserve">U-Werte </t>
  </si>
  <si>
    <t>DA</t>
  </si>
  <si>
    <t>ob. GD</t>
  </si>
  <si>
    <t>AW</t>
  </si>
  <si>
    <t>AF</t>
  </si>
  <si>
    <t>KD</t>
  </si>
  <si>
    <t>0,36-0,50</t>
  </si>
  <si>
    <t>0,29-0,50</t>
  </si>
  <si>
    <t>0,31-0,45</t>
  </si>
  <si>
    <t>0,51-0,80</t>
  </si>
  <si>
    <t xml:space="preserve">1,81-3,00 </t>
  </si>
  <si>
    <t>Neubau / Bauteil ungefähr nach GEG-Standard</t>
  </si>
  <si>
    <t>Haustür</t>
  </si>
  <si>
    <t>Ja</t>
  </si>
  <si>
    <t>Nein</t>
  </si>
  <si>
    <t>Postleitzahl</t>
  </si>
  <si>
    <t>Straße</t>
  </si>
  <si>
    <t>Hausnummer</t>
  </si>
  <si>
    <t>Gebäudebaujahr</t>
  </si>
  <si>
    <t>Gebäudeart</t>
  </si>
  <si>
    <t>Einfamilienhaus</t>
  </si>
  <si>
    <t>Mehrfamilienhaus</t>
  </si>
  <si>
    <t>Sonstiges</t>
  </si>
  <si>
    <t>Alter_Eigentümer:innen</t>
  </si>
  <si>
    <t>18-30</t>
  </si>
  <si>
    <t>31-40</t>
  </si>
  <si>
    <t>41-50</t>
  </si>
  <si>
    <t>51-60</t>
  </si>
  <si>
    <t>61-70</t>
  </si>
  <si>
    <t>71-80</t>
  </si>
  <si>
    <t>&gt;80</t>
  </si>
  <si>
    <t>Instandsetzung notwendig?</t>
  </si>
  <si>
    <t>Instandsetzung</t>
  </si>
  <si>
    <t>nein</t>
  </si>
  <si>
    <t>ja, kurzfristig</t>
  </si>
  <si>
    <t>ja, mittelfristig</t>
  </si>
  <si>
    <t>Energieträger</t>
  </si>
  <si>
    <t>Strom</t>
  </si>
  <si>
    <t>Erdgas</t>
  </si>
  <si>
    <t>Heizöl</t>
  </si>
  <si>
    <t>Pellets</t>
  </si>
  <si>
    <t>Holz</t>
  </si>
  <si>
    <t>Wärmeerzeuger</t>
  </si>
  <si>
    <t>Fernwärme</t>
  </si>
  <si>
    <t>Nahwärme</t>
  </si>
  <si>
    <t>Brennwertkessel</t>
  </si>
  <si>
    <t>Niedertemperaturkessel</t>
  </si>
  <si>
    <t>Luft-Wasser-Wärmepumpe</t>
  </si>
  <si>
    <t>Sole-Wasser-Wärmepumpe</t>
  </si>
  <si>
    <t>Sonstige Wärmepumpen</t>
  </si>
  <si>
    <t>Nachtspeicherofen</t>
  </si>
  <si>
    <t>Baujahr Wärmeerzeuger</t>
  </si>
  <si>
    <t>Erzeugerart</t>
  </si>
  <si>
    <t>dezentral</t>
  </si>
  <si>
    <t>zentral</t>
  </si>
  <si>
    <t>Heizungsart</t>
  </si>
  <si>
    <t>Trinkwarmwasseraufbereitung</t>
  </si>
  <si>
    <t>zentral über Heizung</t>
  </si>
  <si>
    <t>dezentral über Strom</t>
  </si>
  <si>
    <t>dezentral über Gas</t>
  </si>
  <si>
    <t>Zusatzheizung vorhanden?</t>
  </si>
  <si>
    <t>Solarthermie</t>
  </si>
  <si>
    <t>Art der Heizung (dezentral/zentral)</t>
  </si>
  <si>
    <t>Heizrohrsystem</t>
  </si>
  <si>
    <t>Läuft die Heizung zuverlässig?</t>
  </si>
  <si>
    <t>Bauteile</t>
  </si>
  <si>
    <t>nicht Teil der thermischen Gebäudehülle</t>
  </si>
  <si>
    <t>Verbrauchsdaten</t>
  </si>
  <si>
    <t>Teilweise</t>
  </si>
  <si>
    <t>PV Anlage</t>
  </si>
  <si>
    <t>PV-Anlage installiert?</t>
  </si>
  <si>
    <t>Ist ein Smart Meter verbaut?</t>
  </si>
  <si>
    <t>Allgemeine Daten</t>
  </si>
  <si>
    <t>Optimierungspotentiale</t>
  </si>
  <si>
    <t>Nutzung Räume</t>
  </si>
  <si>
    <t>Ampel</t>
  </si>
  <si>
    <t>Nein, nicht möglich</t>
  </si>
  <si>
    <t>Nein, aber möglich</t>
  </si>
  <si>
    <t>Denkmalschutz</t>
  </si>
  <si>
    <t>Bauweise</t>
  </si>
  <si>
    <t>freistehend</t>
  </si>
  <si>
    <t>einseitig angebaut</t>
  </si>
  <si>
    <t>beidseitig angebaut</t>
  </si>
  <si>
    <t xml:space="preserve"> </t>
  </si>
  <si>
    <t>Nein (Begründung siehe Anmerkung)</t>
  </si>
  <si>
    <t>Gebäudeenergieverbrauch</t>
  </si>
  <si>
    <t>Erneuerung der Umwälzpumpe</t>
  </si>
  <si>
    <t>Dämmung Rohrleitungen in unbeheizten Räumen</t>
  </si>
  <si>
    <t>Optimierung Spreizung VL / RL</t>
  </si>
  <si>
    <t>Optimierung Pumpenleistung</t>
  </si>
  <si>
    <t>Kaminofen</t>
  </si>
  <si>
    <t>Art der Lüftung</t>
  </si>
  <si>
    <t>Lüftung</t>
  </si>
  <si>
    <t>Fensterlüftung</t>
  </si>
  <si>
    <t>RLT</t>
  </si>
  <si>
    <t>RLT mit WRG</t>
  </si>
  <si>
    <t>Ja, kann noch erweitert werden</t>
  </si>
  <si>
    <t>Fläche 
[m²]</t>
  </si>
  <si>
    <t>Beheizte Nettogrundfläche [m²]</t>
  </si>
  <si>
    <t>Datum</t>
  </si>
  <si>
    <t>Defaulttext, wenn nicht alles ausgefüllt ist</t>
  </si>
  <si>
    <t>Es wurden noch nicht alle Pflichtfelder bearbeitet.</t>
  </si>
  <si>
    <t>noch nicht bearbeitete Zellen:</t>
  </si>
  <si>
    <t>Unterschrift Energieberater:in</t>
  </si>
  <si>
    <t>max. Vorlauftemperatur</t>
  </si>
  <si>
    <t>Wurde eine Heizlastberechnung vorgenommen?</t>
  </si>
  <si>
    <t>≤ 1,80</t>
  </si>
  <si>
    <t>Gebäudetyp</t>
  </si>
  <si>
    <t>Einbausituation</t>
  </si>
  <si>
    <t>1,80-2,50</t>
  </si>
  <si>
    <t xml:space="preserve">2,51-3,00 </t>
  </si>
  <si>
    <t>g/kWh</t>
  </si>
  <si>
    <r>
      <t>Wenn Fernwärme, CO</t>
    </r>
    <r>
      <rPr>
        <vertAlign val="subscript"/>
        <sz val="11"/>
        <color theme="1"/>
        <rFont val="Arial"/>
        <family val="2"/>
      </rPr>
      <t>2</t>
    </r>
    <r>
      <rPr>
        <sz val="11"/>
        <color theme="1"/>
        <rFont val="Arial"/>
        <family val="2"/>
      </rPr>
      <t>-Faktor [g/kWh]:</t>
    </r>
  </si>
  <si>
    <t>Wärmeübergabe</t>
  </si>
  <si>
    <t>Heizkörper</t>
  </si>
  <si>
    <t>Flächenheizung</t>
  </si>
  <si>
    <t>Nein, es liegt bereits eine Heizlastberechnung vor.</t>
  </si>
  <si>
    <t>Nein, der Eigentümer hat sich gegen eine Berechnung entschieden.</t>
  </si>
  <si>
    <t>Nein, verfügt bereits über eine Wärmepumpe.</t>
  </si>
  <si>
    <t>Nein, es liegt ein hydraulischer Abgleich vor.</t>
  </si>
  <si>
    <t>Nein, die Immobilie soll an Fernwärme angeschlossen werden.</t>
  </si>
  <si>
    <t>Nein, die Immobilie befindet sich im Umbau (energetische Sanierung).</t>
  </si>
  <si>
    <t>Energiekosten</t>
  </si>
  <si>
    <t>Stromspeicher vorhanden?</t>
  </si>
  <si>
    <t>Zusammenfassung Sanierungsempfehlungen</t>
  </si>
  <si>
    <t>Annahmen</t>
  </si>
  <si>
    <t>Dachtyp 1</t>
  </si>
  <si>
    <t>Dachtyp 2</t>
  </si>
  <si>
    <t>Außenwandtyp 1</t>
  </si>
  <si>
    <t>Außenwandtyp 2</t>
  </si>
  <si>
    <t>Emissionen</t>
  </si>
  <si>
    <t>Alternativen Strom-Faktoren - iinas-Studien</t>
  </si>
  <si>
    <t>JAZ (55°C VL)</t>
  </si>
  <si>
    <t>Bauteilsanierung</t>
  </si>
  <si>
    <t>Gebäudeheizlast [kW]</t>
  </si>
  <si>
    <t>Wärmepumpe</t>
  </si>
  <si>
    <t>Energiekosten [€/a]</t>
  </si>
  <si>
    <t>Heizlastberechnung</t>
  </si>
  <si>
    <t>Die Beheizung mittels Wärmepumpe</t>
  </si>
  <si>
    <t>Ausrichtung</t>
  </si>
  <si>
    <t>Ost/West</t>
  </si>
  <si>
    <t>Nord/Süd</t>
  </si>
  <si>
    <t>Flachdach</t>
  </si>
  <si>
    <t>Trapezdach (N/S/O/W)</t>
  </si>
  <si>
    <t>Leistung E-Ladepunkt</t>
  </si>
  <si>
    <t>Volumen TWW-Speicher</t>
  </si>
  <si>
    <t>Dachflächenfenster</t>
  </si>
  <si>
    <t>Volumen Heizungspufferspeicher</t>
  </si>
  <si>
    <t>Optimierungspotentiale (geringinvestive Maßnahmen)</t>
  </si>
  <si>
    <t>aussortiert:</t>
  </si>
  <si>
    <t>Bauteilfläche</t>
  </si>
  <si>
    <t>Anzahl Wohneinheiten</t>
  </si>
  <si>
    <t>U-Werte</t>
  </si>
  <si>
    <t>GEG + iinas</t>
  </si>
  <si>
    <t>HuG (ohne Vorketten) - mit ChatGPT…</t>
  </si>
  <si>
    <t>Kapazität Stromspeicher [kWh]</t>
  </si>
  <si>
    <t>Fenster + Abluftanlage</t>
  </si>
  <si>
    <t>Ja, zur Heizungsunterstützung</t>
  </si>
  <si>
    <t>Ja, zur Trinkwarmwasserbereitung</t>
  </si>
  <si>
    <t>überwiegend Heizkörper, vereinzelt Flächenheizung</t>
  </si>
  <si>
    <t>überwiegend Flächenheizung, vereinzelt Heizkörper</t>
  </si>
  <si>
    <t>Durchführung HLB</t>
  </si>
  <si>
    <t>HK Typ</t>
  </si>
  <si>
    <t>Gussradiator</t>
  </si>
  <si>
    <t>Stahlrohrradiator</t>
  </si>
  <si>
    <t>Stahlradiator</t>
  </si>
  <si>
    <t>Sonstige</t>
  </si>
  <si>
    <t>Erzeugeraufwandszahlen</t>
  </si>
  <si>
    <t>Standard-Heizkessel</t>
  </si>
  <si>
    <t>mit 55°C VL</t>
  </si>
  <si>
    <t>Ergebnis Heizlastberechnung</t>
  </si>
  <si>
    <t>Grün (angelehnt an GEG + Förderung)</t>
  </si>
  <si>
    <t>≤ 0,20</t>
  </si>
  <si>
    <t>Wärmenetzbericht von Landesministerium von sf</t>
  </si>
  <si>
    <t>Empfehlung: falls Sanierungsampel rot oder falls Instandsetzung notwendig; keine Empfehlung: falls Sanierungsampel grün oder nicht Teil der energetischen Hülle oder Sanierung nicht machbar ist (z.B. wirtschaftlich nicht vertretbar); qualifizierte Einschätzung, ob Empfehlung sinnvoll ist falls Bauteil orange oder gelb bewertet wird</t>
  </si>
  <si>
    <t>ja, mittelfristig (in 3-5 Jahren)</t>
  </si>
  <si>
    <t>ja, langfristig (&lt; 10 Jahre)</t>
  </si>
  <si>
    <t>nein, kein Instandsetzungsbedarf und keine energetischen Vorteile</t>
  </si>
  <si>
    <t>nicht vorhanden</t>
  </si>
  <si>
    <t>Außenfenstertyp 1</t>
  </si>
  <si>
    <t>Außenfenstertyp 2</t>
  </si>
  <si>
    <t>Hydraulischen Abgleich durchführen</t>
  </si>
  <si>
    <t>Ja, im Zuge der Umrüstung der Wärmeversorgung in 3-5 Jahren</t>
  </si>
  <si>
    <t>vorher:</t>
  </si>
  <si>
    <t>HuG Vorlage</t>
  </si>
  <si>
    <t>Berechnungsmethode</t>
  </si>
  <si>
    <t>Ergebnis-Formulierungen</t>
  </si>
  <si>
    <t>Weitere Hinweise</t>
  </si>
  <si>
    <t>Kühlung vorhanden?</t>
  </si>
  <si>
    <t>Falls ja, ist eine Steuerbox verbaut?</t>
  </si>
  <si>
    <t>Zweifach-Wärmeschutz-Verglasung oder besser</t>
  </si>
  <si>
    <t>Außenfenstertyp 3</t>
  </si>
  <si>
    <t xml:space="preserve">1,1-1,80 </t>
  </si>
  <si>
    <t xml:space="preserve"> ≤ 1,1</t>
  </si>
  <si>
    <t>Vergleichstabelle</t>
  </si>
  <si>
    <t>Energiebedarfe</t>
  </si>
  <si>
    <t>Vor 1918</t>
  </si>
  <si>
    <t>1919 - 1948</t>
  </si>
  <si>
    <t>1949 - 1957</t>
  </si>
  <si>
    <t>1958 - 1968</t>
  </si>
  <si>
    <t>1969 - 1978</t>
  </si>
  <si>
    <t>1979 - 1983</t>
  </si>
  <si>
    <t>1984 - 1994</t>
  </si>
  <si>
    <t>1995 - 2001</t>
  </si>
  <si>
    <t>Nach 2002</t>
  </si>
  <si>
    <t>KfW 85</t>
  </si>
  <si>
    <t>KfW 70</t>
  </si>
  <si>
    <t>KfW 55</t>
  </si>
  <si>
    <t>KfW 40</t>
  </si>
  <si>
    <t>vor</t>
  </si>
  <si>
    <t>Quelle:</t>
  </si>
  <si>
    <t>https://www.npro.energy/main/de/load-profiles/heat-load-and-demand</t>
  </si>
  <si>
    <t>Energiepreis Wärmepumpe (Strom) [ct/kWh]</t>
  </si>
  <si>
    <r>
      <t>CO</t>
    </r>
    <r>
      <rPr>
        <vertAlign val="subscript"/>
        <sz val="11"/>
        <color theme="1"/>
        <rFont val="Arial"/>
        <family val="2"/>
      </rPr>
      <t>2</t>
    </r>
    <r>
      <rPr>
        <sz val="11"/>
        <color theme="1"/>
        <rFont val="Arial"/>
        <family val="2"/>
      </rPr>
      <t>-Faktor Wärmepumpe (Strom) [g/kWh]</t>
    </r>
  </si>
  <si>
    <t>Raum-heizlast [W]</t>
  </si>
  <si>
    <t>Deck-ungs-anteil 75°C [%]</t>
  </si>
  <si>
    <t>Deck-ungs-anteil 55°C [%]</t>
  </si>
  <si>
    <t>Gesamt-Raum-Normheiz-leistung bei 75/65 °C (VL/RL) 
[W]</t>
  </si>
  <si>
    <t>ja, kurzfristig (&lt; 2 Jahre)</t>
  </si>
  <si>
    <t>Die Installation von (weiteren) PV-Modulen</t>
  </si>
  <si>
    <t>Heizlast geteilt durch Wohnfläche</t>
  </si>
  <si>
    <t>Die Niedertemperatur-Fähigkeit wird wahrscheinlich erreicht, eine zeitnahe Umrüstung auf Wärmepumpen wird empfohlen.</t>
  </si>
  <si>
    <t>Die Niedertemperatur-Fähigkeit wird wahrscheinlich nicht erreicht, ggf. ist eine Beheizung bereits jetzt mit Wärmepumen möglich, wenn höhere Stromkosten in Kauf genommen werden. Es wird der Austausch von Heizkörpern für einen effizienten Betrieb empfohlen.</t>
  </si>
  <si>
    <t xml:space="preserve">Die nachfolgende Übersicht zeigt Ihnen den aktuellen Stand Ihrer Gebäudetechnik auf. </t>
  </si>
  <si>
    <t>Art der Trinkwarmwasseraufbereitung</t>
  </si>
  <si>
    <t>Ladepunkte</t>
  </si>
  <si>
    <t>22 kW</t>
  </si>
  <si>
    <t>11 kW</t>
  </si>
  <si>
    <t>nein, nicht empfehlenswert - siehe Anmerkung unten</t>
  </si>
  <si>
    <t>oberste Geschossdecke</t>
  </si>
  <si>
    <t>Oberste Geschossdecke</t>
  </si>
  <si>
    <t>Ja, kurzfristig &lt; 2 Jahre</t>
  </si>
  <si>
    <t>Optimierungspotentiale LED</t>
  </si>
  <si>
    <t>Energetische Sanierung wird empfohlen</t>
  </si>
  <si>
    <t>Einrohrsystem</t>
  </si>
  <si>
    <t>Zweirohrsystem</t>
  </si>
  <si>
    <t>Spez. Gebäudeheizlast [W/m²]</t>
  </si>
  <si>
    <t>Nicht vorhanden</t>
  </si>
  <si>
    <t>Einbau digitaler Systeme zur Betriebs- und Verbrauchsoptimierung (Efficiency Smart Home)</t>
  </si>
  <si>
    <t>Maßnahmen zur Betriebsoptimierung durch elektronische Systeme mit
dem Ziel der Verbesserung der Energieeffizienz bzw. der Netzdienlichkeit der technischen Anlagen in einem
Gebäude (Heizung, Trinkwarmwasserbereitung, Lüftungs-/Klimatechnik, Beleuchtung etc.).</t>
  </si>
  <si>
    <t>Ergebnis Heizkörpercheck</t>
  </si>
  <si>
    <t>Anschluss Wärmenetz möglich/vorhanden?</t>
  </si>
  <si>
    <t>Anschluss Gasnetz möglich/vorhanden?</t>
  </si>
  <si>
    <t>U-Wert Angabe Energieberater:in</t>
  </si>
  <si>
    <t>Kategorie</t>
  </si>
  <si>
    <t>Grün</t>
  </si>
  <si>
    <t>Gelb</t>
  </si>
  <si>
    <t>Orange</t>
  </si>
  <si>
    <t>Rot</t>
  </si>
  <si>
    <t>Kellerdecke / Boden</t>
  </si>
  <si>
    <t>häufigster HK-Typ im jeweiligen Raum</t>
  </si>
  <si>
    <t>Teilflächen</t>
  </si>
  <si>
    <t>Gasetagenheizungen</t>
  </si>
  <si>
    <t>Flachheizkörper profiliert</t>
  </si>
  <si>
    <t>20°C</t>
  </si>
  <si>
    <t>24°C</t>
  </si>
  <si>
    <t>15°C</t>
  </si>
  <si>
    <t>Anzahl Räume</t>
  </si>
  <si>
    <t>Beheizte Fläche</t>
  </si>
  <si>
    <t>Wenn "Sonstiges", bitte ausfüllen:</t>
  </si>
  <si>
    <t>ohne Trinkwarmwasser</t>
  </si>
  <si>
    <t>Investitionskosten für eine Luft-Wasser-Wärmepumpe</t>
  </si>
  <si>
    <t>Nicht bekannt</t>
  </si>
  <si>
    <t>Wenn HLB vorliegt: berechnete Gebäudeheizlast eintragen</t>
  </si>
  <si>
    <t>Kellerdecke oder Bodenplatte 2</t>
  </si>
  <si>
    <t>Kellerdecke oder Bodenplatte 1</t>
  </si>
  <si>
    <t>Hier Ort des Bauteils eingeben</t>
  </si>
  <si>
    <t>Raum 20</t>
  </si>
  <si>
    <t>Raum 21</t>
  </si>
  <si>
    <t>Raum 22</t>
  </si>
  <si>
    <t>Raum 23</t>
  </si>
  <si>
    <t>Raum 24</t>
  </si>
  <si>
    <t>Raum 25</t>
  </si>
  <si>
    <t>Raum 26</t>
  </si>
  <si>
    <t>Raum 27</t>
  </si>
  <si>
    <t>Raum 28</t>
  </si>
  <si>
    <t>Raum 29</t>
  </si>
  <si>
    <t>Raum 30</t>
  </si>
  <si>
    <t>Raum 31</t>
  </si>
  <si>
    <t>Raum 32</t>
  </si>
  <si>
    <t>Raum 33</t>
  </si>
  <si>
    <t>Raum 34</t>
  </si>
  <si>
    <t>Raum 35</t>
  </si>
  <si>
    <t>Raum 36</t>
  </si>
  <si>
    <t>Raum 37</t>
  </si>
  <si>
    <t>Raum 38</t>
  </si>
  <si>
    <t>Raum 39</t>
  </si>
  <si>
    <t>Raum 40</t>
  </si>
  <si>
    <t>Raum 41</t>
  </si>
  <si>
    <t>Raum 42</t>
  </si>
  <si>
    <t>Raum 43</t>
  </si>
  <si>
    <t>Raum 44</t>
  </si>
  <si>
    <t>Raum 45</t>
  </si>
  <si>
    <t>Ort</t>
  </si>
  <si>
    <t>Begründung warum keine Heizlastberechnung vorgenommen wurde.</t>
  </si>
  <si>
    <t>Bereits installierte Leistung [kWp]</t>
  </si>
  <si>
    <t>Für Gebäude mit Wärmepumpen liegen keine Vergleichdaten vor.</t>
  </si>
  <si>
    <t>Ein- und Zweifamilienhaus</t>
  </si>
  <si>
    <t>Umrechnungsfaktor</t>
  </si>
  <si>
    <t>Anzahl Vollgeschosse (nach LBO SH)</t>
  </si>
  <si>
    <t>Zusätzl. Keller vorhanden und beheizbar?</t>
  </si>
  <si>
    <t>Zusätzl. Dachgeschoss vorhanden und beheizbar?</t>
  </si>
  <si>
    <t>Bitte nach LBO SH § 2 Abs. 6 und 7 ermitteln.</t>
  </si>
  <si>
    <t>Liegen Verbrauchsdaten vor?</t>
  </si>
  <si>
    <t>Stromverbrauch (Endenergie) [kWh/a]</t>
  </si>
  <si>
    <t>Wärmeverbrauch (Endenergie) [kWh/a]</t>
  </si>
  <si>
    <t>typischer Kennwert eines Hauses ähnlichen Alters</t>
  </si>
  <si>
    <t>Anmerkungen zu allgemeinen Daten und Energieverbrauchsdaten (max. 500 Zeichen)</t>
  </si>
  <si>
    <t>Anzahl der Räume in denen bei 55°C VL voraussichtlich Heizkörper getauscht werden müssen. (Details siehe Blatt "Eingabe Heizkörpercheck")</t>
  </si>
  <si>
    <t>Der Ersatz des aktuellen Wärmeerzeugers wird ab diesem Jahr empfohlen:</t>
  </si>
  <si>
    <t>Anmerkungen Sanierungsempfehlungen (max. 500 Zeichen)</t>
  </si>
  <si>
    <t>Erneuerung Heizkörper / Einbau Flächenheizung</t>
  </si>
  <si>
    <t>Anmerkungen Vergleich mit Wärmepumpe und Optimierungspotentiale (max. 500 Zeichen)</t>
  </si>
  <si>
    <t>Bauteile der Gebäudehülle</t>
  </si>
  <si>
    <t>Dach - Typ 1</t>
  </si>
  <si>
    <t>Baujahr oder Jahr der letzten Sanierung</t>
  </si>
  <si>
    <t>Dach - Typ 2</t>
  </si>
  <si>
    <t>Außenwand - Typ 1</t>
  </si>
  <si>
    <t>Außenwand - Typ 2</t>
  </si>
  <si>
    <t>Außenfenster - Typ 1</t>
  </si>
  <si>
    <t>Außenfenster - Typ 2</t>
  </si>
  <si>
    <t>Außenfenster - Typ 3</t>
  </si>
  <si>
    <t>Kellerdecke oder Bodenplatte - Typ 1</t>
  </si>
  <si>
    <t>Kellerdecke oder Bodenplatte - Typ 2</t>
  </si>
  <si>
    <t>Anmerkungen zur Anlagentechnik 
(max. 500 Zeichen)</t>
  </si>
  <si>
    <t>Bitte hier Hinweise für sinnvolle Kopplung von Maßnahmen und zu möglicher Förderung eintragen.</t>
  </si>
  <si>
    <t>Bitte als Summe der Einzelflächen des Bauteiltyps aus HLB angeben (mit Innenmaßen) - zur statistischen Auswertung</t>
  </si>
  <si>
    <r>
      <rPr>
        <u/>
        <sz val="8"/>
        <rFont val="Arial"/>
        <family val="2"/>
      </rPr>
      <t>Allgemeine Hinweise:</t>
    </r>
    <r>
      <rPr>
        <sz val="8"/>
        <rFont val="Arial"/>
        <family val="2"/>
      </rPr>
      <t xml:space="preserve">
Die gelb hinterlegten Felder stellen Pflichtfelder dar. Hellgrau hinterlegte Felder sollen ebenfalls ausgefüllt werden, um den Gebäudebestand genauer abzubilden, stellen aber keine Pflichtfelder dar. Sowohl gelbe als auch hellgraue Felder färben sich nach dem Ausfüllen automatisch grün.
Die blauen Informationskästen enthalten Hinweise zum jeweiligen Abschnitt. Diese dienen vor allem der  Information der Hauseigentümer:innen, enthalten aber auch  Informationen zu Annahmen oder im Hintergrund stattfindenden Berechnungen, die auch für Sie als Energieberater:innen relevant sind und nicht noch einmal an anderer Stelle vermerkt sind.
Am Ende jedes Abschnitts finden Sie ein grau hinterlegtes Textfeld, in dem Sie Anmerkungen eintragen können, z.B. zu Besonderheiten, getroffenen Annahmen oder sonstigen aus Ihrer Sicht für die Dokumentation relevanten Punkten.
Grundsätzlich ist das gesamte Gebäude zu erfassen und zu analysieren.
Wenn alle Pflichtfelder ausgefüllt sind, erscheint am Ende des Dokuments ein Unterschriftsfeld, welches auch digital unterzeichnet werden kann.
</t>
    </r>
  </si>
  <si>
    <r>
      <rPr>
        <b/>
        <sz val="8"/>
        <rFont val="Arial"/>
        <family val="2"/>
      </rPr>
      <t xml:space="preserve">Hier finden Sie allgemeine Daten zu Ihrem Haus und freiwillige Angaben zu Ihnen als Eigentümer:in und den Bewohner:innen des Hauses.
</t>
    </r>
    <r>
      <rPr>
        <sz val="8"/>
        <rFont val="Arial"/>
        <family val="2"/>
      </rPr>
      <t>Die freiwilligen Angaben werden für statistische Auswertungen verwendet und haben keinen Einfluss auf die Ergebnisse der Energieberatung.</t>
    </r>
    <r>
      <rPr>
        <b/>
        <sz val="8"/>
        <rFont val="Arial"/>
        <family val="2"/>
      </rPr>
      <t xml:space="preserve">
</t>
    </r>
  </si>
  <si>
    <r>
      <t xml:space="preserve">Mittelwert Stromverbrauch </t>
    </r>
    <r>
      <rPr>
        <sz val="9"/>
        <rFont val="Arial"/>
        <family val="2"/>
      </rPr>
      <t>[kWh/a]</t>
    </r>
  </si>
  <si>
    <t>Alter Eigentümer:in</t>
  </si>
  <si>
    <t>Anzahl Bewohner:innen</t>
  </si>
  <si>
    <t>Förderprojekt Energieberatung</t>
  </si>
  <si>
    <t>Haus und Grund</t>
  </si>
  <si>
    <t>Energieberatungsteam Haus &amp; Grund Schleswig-Holstein</t>
  </si>
  <si>
    <r>
      <rPr>
        <b/>
        <sz val="11"/>
        <color theme="1"/>
        <rFont val="Arial"/>
        <family val="2"/>
      </rPr>
      <t>Tel.:</t>
    </r>
    <r>
      <rPr>
        <sz val="11"/>
        <color theme="1"/>
        <rFont val="Arial"/>
        <family val="2"/>
      </rPr>
      <t xml:space="preserve"> 0431 6006 6009</t>
    </r>
  </si>
  <si>
    <r>
      <rPr>
        <b/>
        <sz val="11"/>
        <color theme="1"/>
        <rFont val="Arial"/>
        <family val="2"/>
      </rPr>
      <t>E-Mail:</t>
    </r>
    <r>
      <rPr>
        <sz val="11"/>
        <color theme="1"/>
        <rFont val="Arial"/>
        <family val="2"/>
      </rPr>
      <t xml:space="preserve"> energieberatung@hausundgrund.sh</t>
    </r>
  </si>
  <si>
    <r>
      <rPr>
        <b/>
        <sz val="11"/>
        <color theme="1"/>
        <rFont val="Arial"/>
        <family val="2"/>
      </rPr>
      <t>Post:</t>
    </r>
    <r>
      <rPr>
        <sz val="11"/>
        <color theme="1"/>
        <rFont val="Arial"/>
        <family val="2"/>
      </rPr>
      <t xml:space="preserve"> Stresemannplatz 4, 24103 Kiel</t>
    </r>
  </si>
  <si>
    <t>wenn HLB vorliegt: Werte übertragen</t>
  </si>
  <si>
    <t>Ladepunkt für E-Fahrzeug vorhanden?</t>
  </si>
  <si>
    <t>Nennleistung Wärmeerzeuger</t>
  </si>
  <si>
    <t>Für den möglichen Anschluss an ein Fern- oder Nahwärmenetz reicht das Wissen der Eigentümer aus, es muss keine weitere Recherche betrieben werden.</t>
  </si>
  <si>
    <t>Für den möglichen Anschluss ans Gasnetz reicht das Wissen der Eigentümer aus, es muss keine weitere Recherche betrieben werden.</t>
  </si>
  <si>
    <t>Zweifamilienhaus (auch Doppelhaus, Haus mit Einliegerwohnung)</t>
  </si>
  <si>
    <t>Kennwert Stromverbrauch pro Quadratmeter beheizter Nettogrundfläche [kWh/m²a]</t>
  </si>
  <si>
    <t>Mittelwert Wärmeverbrauch [kWh/a]</t>
  </si>
  <si>
    <t>Kennwert Wärmeverbrauch pro Quadratmeter beheizter Nettogrundfläche [kWh/m²a]</t>
  </si>
  <si>
    <r>
      <t>CO</t>
    </r>
    <r>
      <rPr>
        <vertAlign val="subscript"/>
        <sz val="11"/>
        <rFont val="Arial"/>
        <family val="2"/>
      </rPr>
      <t>2</t>
    </r>
    <r>
      <rPr>
        <sz val="11"/>
        <rFont val="Arial"/>
        <family val="2"/>
      </rPr>
      <t>-Emissionen [kg/a]</t>
    </r>
  </si>
  <si>
    <t>Sie wurden beraten von:</t>
  </si>
  <si>
    <t>Abluftsysteme in Bädern können hier vernachlässigt werden.</t>
  </si>
  <si>
    <t>Kosten ARGE - Wärmepumpe</t>
  </si>
  <si>
    <t>Kosten ARGE - Gaskessel</t>
  </si>
  <si>
    <t>Installation WP</t>
  </si>
  <si>
    <t>Kosten Gaskessel</t>
  </si>
  <si>
    <t>Flachheizkörper glattwandig</t>
  </si>
  <si>
    <t>Energiepreis 13 ct/kWh</t>
  </si>
  <si>
    <t>Gaskessel (Brennwertkessel)</t>
  </si>
  <si>
    <t>Es werden keine Preissteigerungen einberechnet. Berechnung nur möglich, wenn Wärmeverbrauchsdaten vorliegen.</t>
  </si>
  <si>
    <t>Schleswig-Holstein</t>
  </si>
  <si>
    <t>*Zuschuss gemäß KfW 458 unter Annahme, dass die Investitionskosten vollständig förderfähig sind und kein Einkommensbonus gewährt wird.</t>
  </si>
  <si>
    <r>
      <t xml:space="preserve">Hier finden Sie Empfehlungen zu Maßnahmen, die i.d.R. mit geringen Investitionen umgesetzt werden können und trotzdem helfen, Energie einzusparen. Zudem werden die aufgeführten Maßnahmen von BAFA und KfW im Rahmen von Einzelmaßnahmen bezuschusst oder können bei einer Effizienzhausmaßnahme mitgefördert werden.
</t>
    </r>
    <r>
      <rPr>
        <sz val="8"/>
        <rFont val="Arial"/>
        <family val="2"/>
      </rPr>
      <t xml:space="preserve">
</t>
    </r>
    <r>
      <rPr>
        <b/>
        <sz val="8"/>
        <rFont val="Arial"/>
        <family val="2"/>
      </rPr>
      <t>Was ist ein hydraulischer Abgleich?</t>
    </r>
    <r>
      <rPr>
        <sz val="8"/>
        <rFont val="Arial"/>
        <family val="2"/>
      </rPr>
      <t xml:space="preserve"> Beim hydraulischen Abgleich wird die Heizungsanlage so eingestellt, dass alle Räume gleichmäßig mit Wärme versorgt werden. Das spart Energie und steigert den Komfort.</t>
    </r>
  </si>
  <si>
    <t>Anmerkungen zur Gebäudehülle (max. 500 Zeichen)</t>
  </si>
  <si>
    <t>Anleitung für Energieberater:in</t>
  </si>
  <si>
    <r>
      <t xml:space="preserve"> - Die </t>
    </r>
    <r>
      <rPr>
        <b/>
        <sz val="8"/>
        <color theme="1"/>
        <rFont val="Arial"/>
        <family val="2"/>
      </rPr>
      <t>Gebäudehülle</t>
    </r>
    <r>
      <rPr>
        <sz val="8"/>
        <color theme="1"/>
        <rFont val="Arial"/>
        <family val="2"/>
      </rPr>
      <t xml:space="preserve"> umfasst alle Bauteile, die beheizte Räume von allem anderen (z. B. Außenluft, unbeheizten Räumen) trennen. 
 - </t>
    </r>
    <r>
      <rPr>
        <b/>
        <sz val="8"/>
        <color theme="1"/>
        <rFont val="Arial"/>
        <family val="2"/>
      </rPr>
      <t xml:space="preserve">Was ist ein U-Wert? </t>
    </r>
    <r>
      <rPr>
        <sz val="8"/>
        <color theme="1"/>
        <rFont val="Arial"/>
        <family val="2"/>
      </rPr>
      <t xml:space="preserve">Der U-Wert (Wärmedurchgangskoeffizient) ist eine Kennzahl, die angibt, wie gut z. B. Bauteile Wärme leiten. Je höher die Zahl, desto größer der Wärmeverlust durch das Bauteil.
 - Die Bauteile </t>
    </r>
    <r>
      <rPr>
        <b/>
        <sz val="8"/>
        <color theme="1"/>
        <rFont val="Arial"/>
        <family val="2"/>
      </rPr>
      <t>Kellerwand &amp; Bodenplatte</t>
    </r>
    <r>
      <rPr>
        <sz val="8"/>
        <color theme="1"/>
        <rFont val="Arial"/>
        <family val="2"/>
      </rPr>
      <t xml:space="preserve"> werden standardmäßig nicht bewertet, da häufig nur kostenintensive Sanierungen möglich sind. Bei Bedarf vermerkt Ihr/e Energieberater:in Empfehlungen hierzu in den Anmerkungen.
 - Vereinfachend werden alle Bauteile mit einer Sanierungsampel eingestuft, um mögliche Optimierungspotentiale aufzuzeigen. Falls genauere Daten zu Ihren Bauteilen vorliegen, kann Ihr/e Energieberater:in exakte U-Werte je Bauteil angeben.
</t>
    </r>
  </si>
  <si>
    <t>Anwendungshinweise:
- Falls Gebäude im Umbau: neue Werte eintragen
Möglichkeiten der U-Wert-Ermittlung:
1. Bauteilaufbau bekannt - Berechnung durchführen
2. Bauteilaufbau unbekannt - Bauteil gemäß DIN12831 einordnen
3. Bauteil nachträglich gedämmt: Abschätzung unter Zuhilfenahme der hier eingefügten Informationen vornehmen
Im Bereich der Bauteilsanierung ist es möglich u.a. Informationen zu mehreren Fenstertypen oder Wandtypen einzugeben. Hier sind mehrere Typen auszufüllen, wenn der Bauteilaufbau unterschiedlich ist und sich auch im U-Wert zeigt. Falls der Aufbau aller Außenwände gleich ist, aber in einer Himmelsrichtung bspw. ein Schaden vorliegt, kann dies in den Bemerkungen ergänzt werden.</t>
  </si>
  <si>
    <t>U-Werte in Heizlastberechnung und Angaben im Bericht bitte abgleichen. Sollte die energetische Sanierung einzelner Bauteile unabhängig von der Energieberatung von der/dem Hauseigentümer:in schon kurz vor der Umsetzung stehen, dann die U-Werte so angeben, als ob die Maßnahme schon umgesetzt worden wären und dies im Textfeld für Anmerkungen im Abschnitt "Bauteile Gebäudehülle" vermerken.
Eintragung Ergebnisse in Tabellenblatt "Eingabe Heizkörpercheck", Darstellung der Ergebnisse erfolgt automatisch; Ermittlung Heizkörperleistung je Raum z.B. mithilfe von https://www.waermepumpe.de/werkzeuge/heizkoerperrechner/</t>
  </si>
  <si>
    <r>
      <t xml:space="preserve">Kennwert Stromverbrauch </t>
    </r>
    <r>
      <rPr>
        <sz val="9"/>
        <rFont val="Arial"/>
        <family val="2"/>
      </rPr>
      <t>[kWh/(m²a)]</t>
    </r>
  </si>
  <si>
    <r>
      <rPr>
        <b/>
        <sz val="8"/>
        <rFont val="Arial"/>
        <family val="2"/>
      </rPr>
      <t>Hier finden Sie Angaben zum Energieverbrauch in Ihrem Haus für Strom (i.d.R. Haushaltsstrom und Allgemeinstrom) und Wärme (i.d.R. Heizung und Warmwasserbereitung) sowie Angaben zu daraus resultierenden CO</t>
    </r>
    <r>
      <rPr>
        <b/>
        <vertAlign val="subscript"/>
        <sz val="8"/>
        <rFont val="Arial"/>
        <family val="2"/>
      </rPr>
      <t>2</t>
    </r>
    <r>
      <rPr>
        <b/>
        <sz val="8"/>
        <rFont val="Arial"/>
        <family val="2"/>
      </rPr>
      <t xml:space="preserve">-Emissisonen und eine Einordnung des Wärmeverbrauchs anhand typischer Vergleichswerte. </t>
    </r>
    <r>
      <rPr>
        <sz val="8"/>
        <rFont val="Arial"/>
        <family val="2"/>
      </rPr>
      <t xml:space="preserve">
Diese Angaben beruhen auf Energieverbrauchsdaten, die Ihnen als Hauseigentümer:in i.d.R. in Form von Rechnungen vorliegen und die Sie Ihrer / Ihrem Energieberater:in zur Verfügung stellen. In der Regel sollten diese für drei aufeinanderfolgende Jahre angegeben werden. Liegen keine Energieverbrauchsdaten vor, müssen keine Angaben gemacht werden. Es können in diesem Fall aber auch keine Berechnungen erfolgen. </t>
    </r>
  </si>
  <si>
    <r>
      <t>CO</t>
    </r>
    <r>
      <rPr>
        <vertAlign val="subscript"/>
        <sz val="11"/>
        <rFont val="Arial"/>
        <family val="2"/>
      </rPr>
      <t>2</t>
    </r>
    <r>
      <rPr>
        <sz val="11"/>
        <rFont val="Arial"/>
        <family val="2"/>
      </rPr>
      <t xml:space="preserve">-Emissionen aus Stromverbrauch 
</t>
    </r>
    <r>
      <rPr>
        <sz val="9"/>
        <rFont val="Arial"/>
        <family val="2"/>
      </rPr>
      <t>[t CO</t>
    </r>
    <r>
      <rPr>
        <vertAlign val="subscript"/>
        <sz val="9"/>
        <rFont val="Arial"/>
        <family val="2"/>
      </rPr>
      <t>2 Äq.</t>
    </r>
    <r>
      <rPr>
        <sz val="9"/>
        <rFont val="Arial"/>
        <family val="2"/>
      </rPr>
      <t>]</t>
    </r>
  </si>
  <si>
    <r>
      <t>CO</t>
    </r>
    <r>
      <rPr>
        <vertAlign val="subscript"/>
        <sz val="11"/>
        <rFont val="Arial"/>
        <family val="2"/>
      </rPr>
      <t>2</t>
    </r>
    <r>
      <rPr>
        <sz val="11"/>
        <rFont val="Arial"/>
        <family val="2"/>
      </rPr>
      <t xml:space="preserve">-Emissionen aus Wärmeverbrauch 
</t>
    </r>
    <r>
      <rPr>
        <sz val="9"/>
        <rFont val="Arial"/>
        <family val="2"/>
      </rPr>
      <t>[t CO</t>
    </r>
    <r>
      <rPr>
        <vertAlign val="subscript"/>
        <sz val="9"/>
        <rFont val="Arial"/>
        <family val="2"/>
      </rPr>
      <t>2 Äq.</t>
    </r>
    <r>
      <rPr>
        <sz val="9"/>
        <rFont val="Arial"/>
        <family val="2"/>
      </rPr>
      <t>]</t>
    </r>
  </si>
  <si>
    <r>
      <rPr>
        <b/>
        <sz val="8"/>
        <rFont val="Arial"/>
        <family val="2"/>
      </rPr>
      <t xml:space="preserve">Hier finden Sie eine Zusammenfassung relevanter Informationen und Empfehlungen für die energetische Sanierung Ihres Hauses.
</t>
    </r>
    <r>
      <rPr>
        <sz val="8"/>
        <rFont val="Arial"/>
        <family val="2"/>
      </rPr>
      <t xml:space="preserve">Die Angaben zum zeitlichen Horizont für die Umsetzung von Maßnahmen können Sie wie folgt einordnen:
- kurzfristig, Umsetzung in &lt; 2 Jahren: bei dringenden Instandsetzungsbedarfen oder bei geringinvestiven Maßnahmen (z.B. Optimierung Betrieb der Heizungsanlage)
- mittelfristig, Umsetzung in 3-5 Jahren: bei hohem Potenzial für Energieeinsparung oder notwendigen Maßnahmen vor Umstellung auf Wärmepumpe 
- langfristig, Ende der Nutzungsdauer des Bauteils wird in den nächsten 10 Jahren erreicht oder bei Instandsetzungsbedarf: Sanierung inkl. energetischer Optimierung
Hinweise zur sinnvollen Kopplung mehrerer Maßnahmen und zu möglicher Förderung finden Sie im Feld "Anmerkungen".
</t>
    </r>
    <r>
      <rPr>
        <b/>
        <sz val="8"/>
        <rFont val="Arial"/>
        <family val="2"/>
      </rPr>
      <t>Bei Rückfragen steht Ihnen Ihr/e Energieberater:in gerne zur Verfügung.</t>
    </r>
  </si>
  <si>
    <t>Quelle: GEG (außer Strom: IINAS)</t>
  </si>
  <si>
    <t>(verbleibendes) Potential [kWp]</t>
  </si>
  <si>
    <t>Energiepreis Gaskessel [ct/kWh]</t>
  </si>
  <si>
    <r>
      <t>CO</t>
    </r>
    <r>
      <rPr>
        <vertAlign val="subscript"/>
        <sz val="11"/>
        <rFont val="Arial"/>
        <family val="2"/>
      </rPr>
      <t>2</t>
    </r>
    <r>
      <rPr>
        <sz val="11"/>
        <rFont val="Arial"/>
        <family val="2"/>
      </rPr>
      <t>-Faktor Gaskessel [g/kWh]</t>
    </r>
  </si>
  <si>
    <t>Hinweis zur Ergebnisdarstellung: Die Berechnungsergebnisse in diesem Abschnitt werden erst dann korrekt angezeigt, wenn die Pflichtfelder in anderen Abschnitten ausgefüllt wurden.</t>
  </si>
  <si>
    <t>Vergleich Luft-Wasser-Wärmepumpe und Gaskessel beim Heizungstausch</t>
  </si>
  <si>
    <t>Zuschuss gemäß KfW 458 unter Annahme, dass die Investitionskosten vollständig förderfähig sind (30.000€ je WE), Geschwindigkeitsbonus in Abhängigkeit des Alters der Heizungsanlage berechnet wird und kein Einkommensbonus gewährt wird.</t>
  </si>
  <si>
    <t>Text in Zelle links überschreiben oder löschen</t>
  </si>
  <si>
    <t>Zusammenfassung Heizkörpercheck</t>
  </si>
  <si>
    <t>Angesetzte Raum-temperatur</t>
  </si>
  <si>
    <t>Gesamt-Raumheiz-leistung bei 55/45°C (VL/RL) 
[W]</t>
  </si>
  <si>
    <t>21°C</t>
  </si>
  <si>
    <t>22°C</t>
  </si>
  <si>
    <t>23°C</t>
  </si>
  <si>
    <t>25°C</t>
  </si>
  <si>
    <t>16°C</t>
  </si>
  <si>
    <t>17°C</t>
  </si>
  <si>
    <t>18°C</t>
  </si>
  <si>
    <t>19°C</t>
  </si>
  <si>
    <r>
      <t>Hier finden Sie eine Zusammenfassung relevanter Daten aus der Heizlastberechnung und dem Heizkörpercheck.
Was ist eine Heizlastberechnung? Eine Heizlastberechnung ermittelt die notwendige Heizleistung des Wärmeerzeugers am kältesten Tag im Jahr, um sicherzustellen, dass Ihr Gebäude mit der vorgesehenen Vorlauftemperatur ausreichend beheizt werden kann.
Als maximale Vorlauftemperatur für den effizienten Betrieb von Wärmepumpen werden 55°C empfohlen. Der Betrieb von Wärmepumpen ist auch mit höheren maximalen Vorlauftemperaturen von etwa bis zu 70°C möglich, jedoch dann mit deutlich höherem Stromverbrauch und damit auch Stromkosten.
Falls der Heizkörpercheck ergibt, dass Ihre Heizkörper bei einer Vorlauftemperatur von 55°C Ihr Gebäude an sehr kalten Tagen nicht ausreichend beheizen können, gibt es verschiedene Optionen: 
   - Ein Heizkörperaustausch ist vergleichsweise günstig und ermöglicht einen effizienten Betrieb der Wärmepumpe 
   - Bäder werden bei der Bewertung der Niedertemperatur-Fähigkeit nicht berücksichtigt, da Infrarot-Heizkörper o.ä. eine Direktheizung über Strom ermöglichen können</t>
    </r>
    <r>
      <rPr>
        <sz val="8"/>
        <color theme="1"/>
        <rFont val="Arial"/>
        <family val="2"/>
      </rPr>
      <t xml:space="preserve"> sowie die Normtemperatur von 24°C selten real genutzt wird und das Bad überdies überwiegend nur kurzzeitig in Benutzung ist</t>
    </r>
    <r>
      <rPr>
        <sz val="8"/>
        <rFont val="Arial"/>
        <family val="2"/>
      </rPr>
      <t xml:space="preserve">
   - Die Sanierung von Bauteilen (z.B. Außenwand) reduziert Ihre Gebäudeheizlast und ist wirtschaftlich sinnvoll, falls sowieso Instandsetzungen anstehen
Der Heizkörpercheck dient nur einer ersten Einschätzung und zur Orientierung - ein/e Fachplaner:in oder Heizungsbauer:in muss zusätzlich eine Berechnung für die korrekte Dimensionierung der neuen Heizkörper und ggf. auch der Einstellungen im Rohrsystem vornehmen.</t>
    </r>
  </si>
  <si>
    <t>Anzahl der Räume in denen bei 55°C VL voraussichtlich Heizkörper getauscht werden müssen. (siehe Heizkörpercheck)</t>
  </si>
  <si>
    <t>Warmluftheizung</t>
  </si>
  <si>
    <t>Konvektor</t>
  </si>
  <si>
    <t>Hinweise:
- Der Heizkörpercheck dient nur einer ersten Einschätzung und zur Orientierung hinsichtlich der Niedertemperaturfähigkeit Ihres Gebäudes - ein/e Fachplaner:in oder Heizungsbauer:in muss zusätzlich eine Berechnung für die korrekte Dimensionierung der neuen Heizkörper und ggf. auch der Einstellungen im Rohrsystem vornehmen.
- Aufgrund der Vernachlässigung der Luftdurchlässigkeit, können Unterschiede zwischen der Gebäudeheizlast nach Heizlastberechnung und der Summe der Raumheizlasten auftreten.
- Def. "ähnliche Räume": Räume, die die gleichen opaken und transparenten Hüllflächen, Bauteilaufbauten in der Außenhülle, Grundfläche und Übergabesysteme haben.
- Bei einer Flächenheizung ist der Raum bereits niedertemperaturfähig. Bei Konvektoren ist der Raum i.d.R. nicht niedertemperaturfähig. Bei Luftheizungen ist der Raum i.d.R. niedertemperaturfähig.</t>
  </si>
  <si>
    <t>Raum 46</t>
  </si>
  <si>
    <t>Raum 47</t>
  </si>
  <si>
    <t>Raum 48</t>
  </si>
  <si>
    <t>Raum 49</t>
  </si>
  <si>
    <t>Raum 50</t>
  </si>
  <si>
    <t>Anmerkungen zum Heizkörpercheck 
(max. 1.000 Zeichen)</t>
  </si>
  <si>
    <t>Kostengrundlage: ARGE (falls kein Eintrag in Zeile darunter erfolgt)</t>
  </si>
  <si>
    <t>Investitionskosten Gaskessel</t>
  </si>
  <si>
    <t>Eingabe Anmerkungen im Tabellenblatt "Eingabe Heizkörpercheck"!
Hinweis zum Tabellenblatt "Eingabe Heizkörpercheck":
um die Eingabe für große MFH zu ermöglichen sind Eintragungen für bis zu 50 Räume möglich. Für kleine EFH mit deutlich weniger Räumen, kann der PDF-Druck ledliglich für die relevanten Zeilen erfolgen, um unnötige leere Seiten zu vermeiden.</t>
  </si>
  <si>
    <t>Der/Die Energieberater:in hatte keinen Einfluss auf die in diesem Bericht getroffenen Annahmen. Der Bericht stellt keine Fachplanung dar, sondern eine Einschätzung und Berechnung auf Basis von Standardwerten.</t>
  </si>
  <si>
    <r>
      <t xml:space="preserve">Alter der/des ältesten </t>
    </r>
    <r>
      <rPr>
        <u/>
        <sz val="11"/>
        <rFont val="Arial"/>
        <family val="2"/>
      </rPr>
      <t>Eigentümer:in</t>
    </r>
    <r>
      <rPr>
        <sz val="11"/>
        <rFont val="Arial"/>
        <family val="2"/>
      </rPr>
      <t xml:space="preserve"> (nicht Bewohner:in!). Angabe wird für statistische Auswertung verwendet.</t>
    </r>
  </si>
  <si>
    <t>WICHTIG: Formel für Ampel mit Shift+Umschalt+Enter statt Enter verlassen (Matrixformel!!)</t>
  </si>
  <si>
    <t>Bsp. Wohnfläche</t>
  </si>
  <si>
    <t>m²</t>
  </si>
  <si>
    <t>Anteil Gaskessel ggü. WP - EFH</t>
  </si>
  <si>
    <t>Anteil Gaskessel ggü. WP - MFH</t>
  </si>
  <si>
    <t xml:space="preserve"> = Gaskesselkosten geteilt durch WP-Kosten für EFH/ZFH</t>
  </si>
  <si>
    <t xml:space="preserve"> = Gaskesselkosten geteilt durch WP-Kosten für MFH</t>
  </si>
  <si>
    <t>€ / m²_NGF</t>
  </si>
  <si>
    <t>€ / m²_WFL</t>
  </si>
  <si>
    <t>anfängliche Kostenkennwerte €/m²_WFL</t>
  </si>
  <si>
    <t>Bsp. Förderung 50 %</t>
  </si>
  <si>
    <t>Kostengegenüberstellung</t>
  </si>
  <si>
    <t>berta &amp; rudi</t>
  </si>
  <si>
    <t>nicht öffentlich zugänglich, nur über Projektbearbeitung (in Kürze keinen Zugang mehr, da gekündigt)</t>
  </si>
  <si>
    <t>Leistung</t>
  </si>
  <si>
    <t>nPro</t>
  </si>
  <si>
    <t>https://www.npro.energy/main/de/help/economic-parameters</t>
  </si>
  <si>
    <t>Gaskessel: 120 €/kW</t>
  </si>
  <si>
    <t>Wärmepumpe: 1.000 €/kW</t>
  </si>
  <si>
    <t>Heizstab: 80 €/kW</t>
  </si>
  <si>
    <t>Wärmepumpe - fix</t>
  </si>
  <si>
    <t>Wärmepumpe - €/kW</t>
  </si>
  <si>
    <t>Ölkessel - €/kW</t>
  </si>
  <si>
    <t>Ölkessel - fix</t>
  </si>
  <si>
    <t>Gaskessel (BW) - fix</t>
  </si>
  <si>
    <t>Gaskessel (BW) - €/kW</t>
  </si>
  <si>
    <t>Gaskessel (BW) - €/kW gesamt</t>
  </si>
  <si>
    <t>Ölkessel - €/kW gesamt</t>
  </si>
  <si>
    <t>Wärmepumpe - €/kW gesamt</t>
  </si>
  <si>
    <t xml:space="preserve"> = WP-Kosten minus Gaskessel-Kosten (Sowieso-Kosten) minus Förderung</t>
  </si>
  <si>
    <t>Anmerkungen Heizungsvergleich (max. 500 Zeichen)</t>
  </si>
  <si>
    <t>JAZ ohne TWW</t>
  </si>
  <si>
    <t>JAZ mit TWW</t>
  </si>
  <si>
    <t>mit Trinkwarmwasser</t>
  </si>
  <si>
    <t>Verhältnis WP zu Gaskessel</t>
  </si>
  <si>
    <t>Verhältnis</t>
  </si>
  <si>
    <t>in m² statt kW, falls Verwendung! ARGE-Rückmeldung erst abwarten!</t>
  </si>
  <si>
    <t>enthaltene Kostenbestandteile:</t>
  </si>
  <si>
    <t>Austausch Pufferspeicher</t>
  </si>
  <si>
    <t xml:space="preserve">Austausch Rohrleitungen (10%) </t>
  </si>
  <si>
    <t>Austausch Steuerungssystem</t>
  </si>
  <si>
    <t>Demontage und Entsorgung Altgerät</t>
  </si>
  <si>
    <t>Austausch Pumpen</t>
  </si>
  <si>
    <t>Lieferung und Montage</t>
  </si>
  <si>
    <t>Planung TGA-Planer (5-10%)</t>
  </si>
  <si>
    <t>Aufschlag für sonstige Kosten</t>
  </si>
  <si>
    <t>Die Investitionskosten für Wärmepumpe und Gasheizung wurden auf Basis der Wohnfläche (€/m²) angesetzt. Dabei wurden neben dem reinen Heizungstausch auch zusätzliche Maßnahmen berücksichtigt, z. B. Pufferspeicher, Rohrleitungen, Steuerung, Pumpen und Planung. Für konkrete Kosten in Ihrem Fall empfiehlt sich der Vergleich mehrerer Angebote.</t>
  </si>
  <si>
    <t>Förderzuschuss Luft-Wasser-Wärmepumpe *</t>
  </si>
  <si>
    <t>Investitionskosten Wärmepumpe abzgl. Förderzuschuss</t>
  </si>
  <si>
    <t>Amortisationszeit einer Luft-Wasser-Wärmepumpe statt eines Gaskessels ohne Förderung</t>
  </si>
  <si>
    <t>Energetische Sanierungsampel</t>
  </si>
  <si>
    <t>Amortisationszeit einer Luft-Wasser-Wärmepumpe statt eines Gaskessels mit Förderung *</t>
  </si>
  <si>
    <r>
      <t>Anzahl Räume gesamt</t>
    </r>
    <r>
      <rPr>
        <b/>
        <sz val="8"/>
        <color theme="1"/>
        <rFont val="Arial"/>
        <family val="2"/>
      </rPr>
      <t xml:space="preserve"> </t>
    </r>
    <r>
      <rPr>
        <sz val="8"/>
        <color theme="1"/>
        <rFont val="Arial"/>
        <family val="2"/>
      </rPr>
      <t>(sehr ähnliche Räume in Gebäude)</t>
    </r>
  </si>
  <si>
    <t>Eingabe Investitionskosten Wärmepumpe</t>
  </si>
  <si>
    <t>Eingabe Förderzuschuss</t>
  </si>
  <si>
    <t>Eingabe, falls Angebot vorliegt</t>
  </si>
  <si>
    <t>Eingabe, falls genauerer Förderzuschuss bekannt (keine regionalen Förderungen berücksichtigen, damit Vergleichbarkeit gegeben ist)</t>
  </si>
  <si>
    <t>Eingabe Investitionskosten Gaskessel</t>
  </si>
  <si>
    <t>Bei zentraler Trinkwarmwasseraufbereitung JAZ=3,0 ansonsten JAZ 3,5.</t>
  </si>
  <si>
    <t>Unterschrift in PDF-Datei einfügen, nicht in Excel</t>
  </si>
  <si>
    <t>wenn alle Pflichtfelder (gelbe Zellen) ausgefüllt sind, verschwindet der Text und Datum + Unterschrift-Feld erscheint</t>
  </si>
  <si>
    <t>Datum der Gebäudebegehung</t>
  </si>
  <si>
    <r>
      <rPr>
        <b/>
        <sz val="8"/>
        <rFont val="Arial"/>
        <family val="2"/>
      </rPr>
      <t>Hier finden Sie einen Vergleich zwischen einer Wärmepumpe und einem Gaskessel, der CO2-Emissionen sowie Investitions- und Energiekosten gegenüberstellt und aufzeigt, nach wie vielen Jahren sich die höheren Investitionskosten für eine Wärmepumpe durch die geringeren Energiekosten im Betrieb amortisiert haben werden. Dabei wird davon ausgegangen, dass der aktuelle Wärmeerzeuger aufgrund seines Alters oder eines Defektes ersetzt wird.</t>
    </r>
    <r>
      <rPr>
        <sz val="8"/>
        <rFont val="Arial"/>
        <family val="2"/>
      </rPr>
      <t xml:space="preserve">
Die Energiekosten und CO2-Emissionen werden anhand Ihres aktuellen Verbrauchs, also unabhängig von empfohlenen Sanierungsmaßnahmen, ermittelt. Dabei wird im Falle der Wärmepumpe eine Vorlauftemperatur von 55°C und eine Jahresarbeitszahl von 3,0 (mit Warmwasserbereitung) bzw. 3,5 (ohne Warmwasserbereitung) angesetzt. 
</t>
    </r>
    <r>
      <rPr>
        <b/>
        <sz val="8"/>
        <rFont val="Arial"/>
        <family val="2"/>
      </rPr>
      <t>HINWEIS zu Energiepreisen</t>
    </r>
    <r>
      <rPr>
        <sz val="8"/>
        <rFont val="Arial"/>
        <family val="2"/>
      </rPr>
      <t xml:space="preserve">: Für die Energiepreise werden aktuelle typische Werte angesetzt, für die Wärmepumpe ein Wärmepumpen-Stromtarif, für den Gaskessel ein Erdgas-Tarif. Der Gaskessel bringt allerdings künftig ein hohes Kostenrisiko mit sich, da der CO2-Preis und die Netzentgelte absehbar deutlich steigen werden, ebenso der Preis für anteilig beigemischtes Biomethan. Bei der Wärmepumpe hingegen ergeben sich zusätzliche Kosteneinsparpotentiale, wenn für deren Betrieb Strom aus einer eigenen PV-Anlage genutzt wird. Beide Aspekte werden im dargestellten Vergleich nicht einberechnet und würden die Amortisationszeit der Wärmepumpe noch einmal verkürzen.
</t>
    </r>
    <r>
      <rPr>
        <b/>
        <sz val="8"/>
        <rFont val="Arial"/>
        <family val="2"/>
      </rPr>
      <t>Was ist eine Wärmepumpe?</t>
    </r>
    <r>
      <rPr>
        <sz val="8"/>
        <rFont val="Arial"/>
        <family val="2"/>
      </rPr>
      <t xml:space="preserve"> Die Wärmepumpe nutzt Wärme auf niedrigem Temperaturniveau aus der Umwelt (z. B. Außenluft, Erde oder Grundwasser) und bringt diese mit Hilfe eines stromgetriebenen Kompressors auf ein Temperaturniveau, das zum Heizen und ggf. auch die Warmwasserbereitung ausreicht. Je höher das in der Heizungsanlage benötigte Temperaturniveau ist, desto mehr Strom benötigt die Wärmepumpe dafür.
</t>
    </r>
    <r>
      <rPr>
        <b/>
        <sz val="8"/>
        <rFont val="Arial"/>
        <family val="2"/>
      </rPr>
      <t>Was ist eine Jahresarbeitszahl (JAZ)?</t>
    </r>
    <r>
      <rPr>
        <sz val="8"/>
        <rFont val="Arial"/>
        <family val="2"/>
      </rPr>
      <t xml:space="preserve"> Die Jahresarbeitszahl beschreibt das Verhältnis der von der Wärmepumpe in einem Jahr erzeugten Wärmemenge zur dafür von der Wärmepumpe benötigten Strommenge. Je höher die Jahresarbeitszahl ist, desto weniger Strom muss also für die Wärmeerzeugung eingesetzt werden.</t>
    </r>
  </si>
  <si>
    <t>Angaben in Spalte E (Anzahl Räume) zwingend erfordlich, damit Berechnung erfolgen kann!
ein Raum vorhanden -&gt; "1" eintragen</t>
  </si>
  <si>
    <t>Heizlast [W/m²]</t>
  </si>
  <si>
    <t>ggf. theoret. Gebäudeheizlast [kW]</t>
  </si>
  <si>
    <t>gebäudeheizlast rausgenommen</t>
  </si>
  <si>
    <t>Version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</si>
</sst>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4" formatCode="_-* #,##0.00\ &quot;€&quot;_-;\-* #,##0.00\ &quot;€&quot;_-;_-* &quot;-&quot;??\ &quot;€&quot;_-;_-@_-"/>
    <numFmt numFmtId="164" formatCode="0.00\ &quot;W/(m²K)&quot;"/>
    <numFmt numFmtId="165" formatCode="0.00\ &quot;m²&quot;"/>
    <numFmt numFmtId="166" formatCode="#,##0\ &quot;W&quot;"/>
    <numFmt numFmtId="167" formatCode="#,##0.00\ &quot;m²&quot;"/>
    <numFmt numFmtId="168" formatCode="#,##0.00\ &quot;kWh/a&quot;"/>
    <numFmt numFmtId="169" formatCode="#,##0\ &quot;g/kWh&quot;"/>
    <numFmt numFmtId="170" formatCode="#,##0.00\ &quot;kWh&quot;"/>
    <numFmt numFmtId="171" formatCode="#,##0.00\ &quot;t CO2 Äq.&quot;"/>
    <numFmt numFmtId="172" formatCode="0\ &quot;W/m²&quot;"/>
    <numFmt numFmtId="173" formatCode="#,##0.0\ &quot;kW&quot;"/>
    <numFmt numFmtId="174" formatCode="#,##0\ &quot;kW&quot;"/>
    <numFmt numFmtId="175" formatCode="#,##0\ &quot;Liter&quot;"/>
    <numFmt numFmtId="176" formatCode="#,##0.00\ &quot;W/(m²K)&quot;"/>
    <numFmt numFmtId="177" formatCode="#,##0\ &quot;ct/kWh&quot;"/>
    <numFmt numFmtId="178" formatCode="#,##0\ &quot;kWh/a&quot;"/>
    <numFmt numFmtId="179" formatCode="#,##0\ &quot;€/a&quot;"/>
    <numFmt numFmtId="180" formatCode="#,##0\ &quot;kg/a&quot;"/>
    <numFmt numFmtId="181" formatCode="#,##0\ &quot;kWh/(m²a)&quot;"/>
    <numFmt numFmtId="182" formatCode="#,##0\ &quot;m²&quot;"/>
    <numFmt numFmtId="183" formatCode="0.0\ &quot;m²&quot;"/>
    <numFmt numFmtId="184" formatCode="#,##0\ &quot;€&quot;"/>
    <numFmt numFmtId="185" formatCode="#,##0\ &quot; Jahre&quot;"/>
    <numFmt numFmtId="186" formatCode="#,##0\ &quot;°C&quot;"/>
    <numFmt numFmtId="187" formatCode="#,##0.00\ &quot;kWp&quot;"/>
    <numFmt numFmtId="188" formatCode="_-* #,##0\ &quot;€&quot;_-;\-* #,##0\ &quot;€&quot;_-;_-* &quot;-&quot;??\ &quot;€&quot;_-;_-@_-"/>
    <numFmt numFmtId="189" formatCode="0\ &quot;kW&quot;"/>
    <numFmt numFmtId="190" formatCode="0.0"/>
  </numFmts>
  <fonts count="59" x14ac:knownFonts="1">
    <font>
      <sz val="11"/>
      <color theme="1"/>
      <name val="Calibri"/>
      <family val="2"/>
      <scheme val="minor"/>
    </font>
    <font>
      <sz val="11"/>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8"/>
      <name val="Calibri"/>
      <family val="2"/>
      <scheme val="minor"/>
    </font>
    <font>
      <b/>
      <sz val="11"/>
      <color theme="1"/>
      <name val="Arial"/>
      <family val="2"/>
    </font>
    <font>
      <b/>
      <sz val="11"/>
      <color theme="9" tint="-0.249977111117893"/>
      <name val="Arial"/>
      <family val="2"/>
    </font>
    <font>
      <b/>
      <sz val="11"/>
      <color theme="7" tint="-0.249977111117893"/>
      <name val="Arial"/>
      <family val="2"/>
    </font>
    <font>
      <b/>
      <sz val="11"/>
      <color theme="5"/>
      <name val="Arial"/>
      <family val="2"/>
    </font>
    <font>
      <b/>
      <sz val="11"/>
      <color rgb="FFC00000"/>
      <name val="Arial"/>
      <family val="2"/>
    </font>
    <font>
      <b/>
      <u/>
      <sz val="11"/>
      <color theme="1"/>
      <name val="Arial"/>
      <family val="2"/>
    </font>
    <font>
      <sz val="11"/>
      <color theme="0" tint="-0.499984740745262"/>
      <name val="Arial"/>
      <family val="2"/>
    </font>
    <font>
      <sz val="11"/>
      <color theme="1"/>
      <name val="Calibri"/>
      <family val="2"/>
      <scheme val="minor"/>
    </font>
    <font>
      <vertAlign val="subscript"/>
      <sz val="11"/>
      <color theme="1"/>
      <name val="Arial"/>
      <family val="2"/>
    </font>
    <font>
      <b/>
      <sz val="11"/>
      <color theme="1"/>
      <name val="Calibri"/>
      <family val="2"/>
      <scheme val="minor"/>
    </font>
    <font>
      <u/>
      <sz val="11"/>
      <color theme="10"/>
      <name val="Calibri"/>
      <family val="2"/>
      <scheme val="minor"/>
    </font>
    <font>
      <b/>
      <sz val="11"/>
      <color rgb="FFFF0000"/>
      <name val="Arial"/>
      <family val="2"/>
    </font>
    <font>
      <sz val="11"/>
      <color theme="1"/>
      <name val="Arial"/>
      <family val="2"/>
    </font>
    <font>
      <b/>
      <sz val="11"/>
      <color theme="1"/>
      <name val="Arial"/>
      <family val="2"/>
    </font>
    <font>
      <b/>
      <u/>
      <sz val="11"/>
      <color theme="1"/>
      <name val="Calibri"/>
      <family val="2"/>
      <scheme val="minor"/>
    </font>
    <font>
      <sz val="11"/>
      <color theme="0" tint="-0.499984740745262"/>
      <name val="Calibri"/>
      <family val="2"/>
      <scheme val="minor"/>
    </font>
    <font>
      <b/>
      <sz val="11"/>
      <color rgb="FF009EE0"/>
      <name val="Arial"/>
      <family val="2"/>
    </font>
    <font>
      <b/>
      <sz val="8"/>
      <color theme="1"/>
      <name val="Arial"/>
      <family val="2"/>
    </font>
    <font>
      <sz val="8"/>
      <color theme="1"/>
      <name val="Arial"/>
      <family val="2"/>
    </font>
    <font>
      <sz val="11"/>
      <name val="Arial"/>
      <family val="2"/>
    </font>
    <font>
      <u/>
      <sz val="11"/>
      <color theme="1"/>
      <name val="Calibri"/>
      <family val="2"/>
      <scheme val="minor"/>
    </font>
    <font>
      <b/>
      <sz val="11"/>
      <name val="Arial"/>
      <family val="2"/>
    </font>
    <font>
      <sz val="11"/>
      <name val="Calibri"/>
      <family val="2"/>
      <scheme val="minor"/>
    </font>
    <font>
      <b/>
      <sz val="8"/>
      <name val="Arial"/>
      <family val="2"/>
    </font>
    <font>
      <sz val="9"/>
      <color theme="1"/>
      <name val="Arial"/>
      <family val="2"/>
    </font>
    <font>
      <b/>
      <sz val="12"/>
      <color theme="1"/>
      <name val="Calibri"/>
      <family val="2"/>
      <scheme val="minor"/>
    </font>
    <font>
      <sz val="8"/>
      <name val="Arial"/>
      <family val="2"/>
    </font>
    <font>
      <u/>
      <sz val="8"/>
      <name val="Arial"/>
      <family val="2"/>
    </font>
    <font>
      <vertAlign val="subscript"/>
      <sz val="11"/>
      <name val="Arial"/>
      <family val="2"/>
    </font>
    <font>
      <b/>
      <vertAlign val="subscript"/>
      <sz val="8"/>
      <name val="Arial"/>
      <family val="2"/>
    </font>
    <font>
      <b/>
      <u/>
      <sz val="11"/>
      <name val="Arial"/>
      <family val="2"/>
    </font>
    <font>
      <sz val="9"/>
      <name val="Arial"/>
      <family val="2"/>
    </font>
    <font>
      <vertAlign val="subscript"/>
      <sz val="9"/>
      <name val="Arial"/>
      <family val="2"/>
    </font>
    <font>
      <b/>
      <sz val="18"/>
      <color theme="0"/>
      <name val="Arial"/>
      <family val="2"/>
    </font>
    <font>
      <b/>
      <sz val="16"/>
      <color rgb="FF009EE0"/>
      <name val="Arial"/>
      <family val="2"/>
    </font>
    <font>
      <b/>
      <sz val="12"/>
      <color theme="1"/>
      <name val="Arial"/>
      <family val="2"/>
    </font>
    <font>
      <sz val="12"/>
      <color theme="1"/>
      <name val="Arial"/>
      <family val="2"/>
    </font>
    <font>
      <u/>
      <sz val="11"/>
      <name val="Arial"/>
      <family val="2"/>
    </font>
    <font>
      <sz val="11"/>
      <color rgb="FFFF0000"/>
      <name val="Calibri"/>
      <family val="2"/>
      <scheme val="minor"/>
    </font>
    <font>
      <b/>
      <sz val="11"/>
      <name val="Calibri"/>
      <family val="2"/>
      <scheme val="minor"/>
    </font>
    <font>
      <sz val="11"/>
      <color theme="1"/>
      <name val="Aptos"/>
      <family val="2"/>
    </font>
    <font>
      <sz val="10"/>
      <name val="Arial"/>
      <family val="2"/>
    </font>
    <font>
      <sz val="8"/>
      <color theme="0" tint="-0.249977111117893"/>
      <name val="Arial"/>
      <family val="2"/>
    </font>
    <font>
      <sz val="11"/>
      <color theme="9"/>
      <name val="Arial"/>
      <family val="2"/>
    </font>
  </fonts>
  <fills count="11">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rgb="FFBDE4F7"/>
        <bgColor indexed="64"/>
      </patternFill>
    </fill>
    <fill>
      <patternFill patternType="solid">
        <fgColor theme="9"/>
        <bgColor indexed="64"/>
      </patternFill>
    </fill>
    <fill>
      <patternFill patternType="solid">
        <fgColor theme="7" tint="0.79998168889431442"/>
        <bgColor indexed="64"/>
      </patternFill>
    </fill>
    <fill>
      <patternFill patternType="solid">
        <fgColor rgb="FF009EE0"/>
        <bgColor indexed="64"/>
      </patternFill>
    </fill>
    <fill>
      <patternFill patternType="solid">
        <fgColor theme="9" tint="0.79998168889431442"/>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style="medium">
        <color rgb="FFA3A3A3"/>
      </left>
      <right style="medium">
        <color rgb="FFA3A3A3"/>
      </right>
      <top style="medium">
        <color rgb="FFA3A3A3"/>
      </top>
      <bottom style="medium">
        <color rgb="FFA3A3A3"/>
      </bottom>
      <diagonal/>
    </border>
    <border>
      <left style="medium">
        <color rgb="FFA3A3A3"/>
      </left>
      <right style="medium">
        <color rgb="FFA3A3A3"/>
      </right>
      <top/>
      <bottom/>
      <diagonal/>
    </border>
  </borders>
  <cellStyleXfs count="4">
    <xf numFmtId="0" fontId="0" fillId="0" borderId="0"/>
    <xf numFmtId="9" fontId="22" fillId="0" borderId="0" applyFont="0" applyFill="0" applyBorder="0" applyAlignment="0" applyProtection="0"/>
    <xf numFmtId="0" fontId="25" fillId="0" borderId="0" applyNumberFormat="0" applyFill="0" applyBorder="0" applyAlignment="0" applyProtection="0"/>
    <xf numFmtId="44" fontId="22" fillId="0" borderId="0" applyFont="0" applyFill="0" applyBorder="0" applyAlignment="0" applyProtection="0"/>
  </cellStyleXfs>
  <cellXfs count="243">
    <xf numFmtId="0" fontId="0" fillId="0" borderId="0" xfId="0"/>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16" fontId="13" fillId="0" borderId="0" xfId="0" applyNumberFormat="1" applyFont="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4" fillId="0" borderId="0" xfId="0" applyFont="1" applyAlignment="1">
      <alignment vertical="center" wrapText="1"/>
    </xf>
    <xf numFmtId="0" fontId="24" fillId="0" borderId="0" xfId="0" applyFont="1"/>
    <xf numFmtId="0" fontId="25" fillId="0" borderId="0" xfId="2"/>
    <xf numFmtId="0" fontId="13" fillId="0" borderId="0" xfId="0" applyFont="1" applyAlignment="1" applyProtection="1">
      <alignment vertical="center" wrapText="1"/>
      <protection hidden="1"/>
    </xf>
    <xf numFmtId="0" fontId="13" fillId="0" borderId="0" xfId="0" applyFont="1" applyAlignment="1" applyProtection="1">
      <alignment horizontal="right" vertical="center" wrapText="1"/>
      <protection hidden="1"/>
    </xf>
    <xf numFmtId="0" fontId="27" fillId="0" borderId="0" xfId="0" applyFont="1" applyAlignment="1">
      <alignment vertical="center"/>
    </xf>
    <xf numFmtId="0" fontId="29" fillId="0" borderId="0" xfId="0" applyFont="1"/>
    <xf numFmtId="0" fontId="30" fillId="0" borderId="0" xfId="0" applyFont="1"/>
    <xf numFmtId="0" fontId="24" fillId="0" borderId="1" xfId="0" applyFont="1" applyBorder="1"/>
    <xf numFmtId="0" fontId="34" fillId="0" borderId="0" xfId="0" applyFont="1" applyAlignment="1">
      <alignment vertical="center"/>
    </xf>
    <xf numFmtId="0" fontId="35" fillId="0" borderId="0" xfId="0" applyFont="1"/>
    <xf numFmtId="170" fontId="13" fillId="0" borderId="0" xfId="0" applyNumberFormat="1" applyFont="1" applyAlignment="1" applyProtection="1">
      <alignment horizontal="right" vertical="center" wrapText="1"/>
      <protection hidden="1"/>
    </xf>
    <xf numFmtId="173" fontId="13" fillId="0" borderId="0" xfId="0" applyNumberFormat="1" applyFont="1" applyAlignment="1" applyProtection="1">
      <alignment horizontal="right" vertical="center" wrapText="1"/>
      <protection hidden="1"/>
    </xf>
    <xf numFmtId="177" fontId="13" fillId="0" borderId="0" xfId="0" applyNumberFormat="1" applyFont="1" applyAlignment="1" applyProtection="1">
      <alignment horizontal="right" vertical="center" wrapText="1"/>
      <protection hidden="1"/>
    </xf>
    <xf numFmtId="169" fontId="13" fillId="0" borderId="0" xfId="0" applyNumberFormat="1" applyFont="1" applyAlignment="1" applyProtection="1">
      <alignment horizontal="right" vertical="center" wrapText="1"/>
      <protection hidden="1"/>
    </xf>
    <xf numFmtId="1" fontId="0" fillId="6" borderId="0" xfId="0" applyNumberFormat="1" applyFill="1"/>
    <xf numFmtId="1" fontId="30" fillId="0" borderId="0" xfId="0" applyNumberFormat="1" applyFont="1"/>
    <xf numFmtId="0" fontId="30" fillId="0" borderId="1" xfId="0" applyFont="1" applyBorder="1"/>
    <xf numFmtId="1" fontId="30" fillId="6" borderId="0" xfId="0" applyNumberFormat="1" applyFont="1" applyFill="1"/>
    <xf numFmtId="0" fontId="0" fillId="6" borderId="0" xfId="0" applyFill="1"/>
    <xf numFmtId="2" fontId="0" fillId="6" borderId="0" xfId="0" applyNumberFormat="1" applyFill="1"/>
    <xf numFmtId="0" fontId="36" fillId="0" borderId="0" xfId="0" applyFont="1" applyAlignment="1">
      <alignment vertical="center"/>
    </xf>
    <xf numFmtId="0" fontId="34" fillId="0" borderId="0" xfId="0" applyFont="1" applyAlignment="1">
      <alignment horizontal="center" vertical="center"/>
    </xf>
    <xf numFmtId="0" fontId="37" fillId="0" borderId="0" xfId="0" applyFont="1"/>
    <xf numFmtId="2" fontId="34" fillId="6" borderId="0" xfId="0" applyNumberFormat="1" applyFont="1" applyFill="1" applyAlignment="1">
      <alignment vertical="center"/>
    </xf>
    <xf numFmtId="0" fontId="34" fillId="6" borderId="0" xfId="0" applyFont="1" applyFill="1" applyAlignment="1">
      <alignment vertical="center"/>
    </xf>
    <xf numFmtId="178" fontId="13" fillId="0" borderId="0" xfId="0" applyNumberFormat="1" applyFont="1" applyAlignment="1" applyProtection="1">
      <alignment horizontal="right" vertical="center" wrapText="1"/>
      <protection hidden="1"/>
    </xf>
    <xf numFmtId="2" fontId="0" fillId="0" borderId="0" xfId="0" applyNumberFormat="1"/>
    <xf numFmtId="179" fontId="13" fillId="0" borderId="0" xfId="0" applyNumberFormat="1" applyFont="1" applyAlignment="1" applyProtection="1">
      <alignment horizontal="right" vertical="center" wrapText="1"/>
      <protection hidden="1"/>
    </xf>
    <xf numFmtId="180" fontId="13" fillId="0" borderId="0" xfId="0" applyNumberFormat="1" applyFont="1" applyAlignment="1" applyProtection="1">
      <alignment horizontal="right" vertical="center" wrapText="1"/>
      <protection hidden="1"/>
    </xf>
    <xf numFmtId="178" fontId="13" fillId="4" borderId="0" xfId="0" applyNumberFormat="1" applyFont="1" applyFill="1" applyAlignment="1" applyProtection="1">
      <alignment horizontal="right" vertical="center"/>
      <protection hidden="1"/>
    </xf>
    <xf numFmtId="171" fontId="27" fillId="0" borderId="0" xfId="0" applyNumberFormat="1" applyFont="1" applyAlignment="1" applyProtection="1">
      <alignment horizontal="right" vertical="center"/>
      <protection hidden="1"/>
    </xf>
    <xf numFmtId="172" fontId="13" fillId="0" borderId="0" xfId="0" applyNumberFormat="1" applyFont="1" applyAlignment="1" applyProtection="1">
      <alignment horizontal="right" vertical="center" wrapText="1"/>
      <protection hidden="1"/>
    </xf>
    <xf numFmtId="0" fontId="13" fillId="0" borderId="0" xfId="0" applyFont="1" applyAlignment="1" applyProtection="1">
      <alignment vertical="center"/>
      <protection hidden="1"/>
    </xf>
    <xf numFmtId="2" fontId="0" fillId="0" borderId="0" xfId="0" applyNumberFormat="1" applyAlignment="1">
      <alignment horizontal="left"/>
    </xf>
    <xf numFmtId="0" fontId="12" fillId="0" borderId="0" xfId="0" applyFont="1" applyAlignment="1" applyProtection="1">
      <alignment vertical="center" wrapText="1"/>
      <protection hidden="1"/>
    </xf>
    <xf numFmtId="181" fontId="13" fillId="4" borderId="0" xfId="0" applyNumberFormat="1" applyFont="1" applyFill="1" applyAlignment="1" applyProtection="1">
      <alignment horizontal="right" vertical="center"/>
      <protection hidden="1"/>
    </xf>
    <xf numFmtId="0" fontId="13" fillId="0" borderId="0" xfId="0" applyFont="1" applyAlignment="1" applyProtection="1">
      <alignment horizontal="right" vertical="center"/>
      <protection hidden="1"/>
    </xf>
    <xf numFmtId="0" fontId="31" fillId="0" borderId="0" xfId="0" applyFont="1" applyAlignment="1" applyProtection="1">
      <alignment vertical="center"/>
      <protection hidden="1"/>
    </xf>
    <xf numFmtId="0" fontId="15" fillId="0" borderId="0" xfId="0" applyFont="1" applyAlignment="1" applyProtection="1">
      <alignment horizontal="left" vertical="center"/>
      <protection hidden="1"/>
    </xf>
    <xf numFmtId="0" fontId="12" fillId="0" borderId="0" xfId="0" applyFont="1" applyAlignment="1" applyProtection="1">
      <alignment horizontal="left" vertical="center"/>
      <protection hidden="1"/>
    </xf>
    <xf numFmtId="0" fontId="12" fillId="0" borderId="0" xfId="0" applyFont="1" applyAlignment="1" applyProtection="1">
      <alignment horizontal="right" vertical="center"/>
      <protection hidden="1"/>
    </xf>
    <xf numFmtId="0" fontId="12" fillId="0" borderId="0" xfId="0" applyFont="1" applyAlignment="1" applyProtection="1">
      <alignment horizontal="right" vertical="center" wrapText="1"/>
      <protection hidden="1"/>
    </xf>
    <xf numFmtId="0" fontId="13" fillId="0" borderId="0" xfId="0" applyFont="1" applyAlignment="1" applyProtection="1">
      <alignment horizontal="left" vertical="center" indent="1"/>
      <protection hidden="1"/>
    </xf>
    <xf numFmtId="0" fontId="13" fillId="0" borderId="0" xfId="0" applyFont="1" applyAlignment="1" applyProtection="1">
      <alignment horizontal="left" vertical="center"/>
      <protection hidden="1"/>
    </xf>
    <xf numFmtId="0" fontId="28" fillId="0" borderId="0" xfId="0" applyFont="1" applyAlignment="1" applyProtection="1">
      <alignment vertical="center" wrapText="1"/>
      <protection hidden="1"/>
    </xf>
    <xf numFmtId="0" fontId="12" fillId="0" borderId="0" xfId="0" applyFont="1" applyAlignment="1" applyProtection="1">
      <alignment vertical="center"/>
      <protection hidden="1"/>
    </xf>
    <xf numFmtId="0" fontId="15" fillId="0" borderId="0" xfId="0" applyFont="1" applyAlignment="1" applyProtection="1">
      <alignment vertical="center"/>
      <protection hidden="1"/>
    </xf>
    <xf numFmtId="0" fontId="31" fillId="0" borderId="0" xfId="0" applyFont="1" applyAlignment="1" applyProtection="1">
      <alignment vertical="center" wrapText="1"/>
      <protection hidden="1"/>
    </xf>
    <xf numFmtId="0" fontId="12" fillId="0" borderId="0" xfId="0" applyFont="1" applyAlignment="1" applyProtection="1">
      <alignment horizontal="left" vertical="center" indent="1"/>
      <protection hidden="1"/>
    </xf>
    <xf numFmtId="0" fontId="0" fillId="0" borderId="0" xfId="0" applyAlignment="1">
      <alignment vertical="center" wrapText="1"/>
    </xf>
    <xf numFmtId="0" fontId="30" fillId="0" borderId="0" xfId="0" applyFont="1" applyAlignment="1">
      <alignment vertical="center" wrapText="1"/>
    </xf>
    <xf numFmtId="0" fontId="0" fillId="0" borderId="0" xfId="0" applyAlignment="1">
      <alignment horizontal="left"/>
    </xf>
    <xf numFmtId="0" fontId="11" fillId="0" borderId="0" xfId="0" applyFont="1" applyAlignment="1" applyProtection="1">
      <alignment vertical="center"/>
      <protection hidden="1"/>
    </xf>
    <xf numFmtId="171" fontId="11" fillId="0" borderId="0" xfId="0" applyNumberFormat="1" applyFont="1" applyAlignment="1" applyProtection="1">
      <alignment horizontal="right" vertical="center"/>
      <protection hidden="1"/>
    </xf>
    <xf numFmtId="0" fontId="15" fillId="0" borderId="0" xfId="0" applyFont="1" applyAlignment="1" applyProtection="1">
      <alignment vertical="center" wrapText="1"/>
      <protection hidden="1"/>
    </xf>
    <xf numFmtId="0" fontId="15" fillId="0" borderId="0" xfId="0" applyFont="1" applyProtection="1">
      <protection hidden="1"/>
    </xf>
    <xf numFmtId="9" fontId="11" fillId="0" borderId="0" xfId="1" applyFont="1" applyProtection="1">
      <protection hidden="1"/>
    </xf>
    <xf numFmtId="0" fontId="11" fillId="0" borderId="0" xfId="0" applyFont="1" applyProtection="1">
      <protection hidden="1"/>
    </xf>
    <xf numFmtId="0" fontId="11" fillId="0" borderId="0" xfId="0" applyFont="1" applyAlignment="1" applyProtection="1">
      <alignment wrapText="1"/>
      <protection hidden="1"/>
    </xf>
    <xf numFmtId="0" fontId="40" fillId="0" borderId="0" xfId="0" applyFont="1"/>
    <xf numFmtId="0" fontId="11" fillId="0" borderId="0" xfId="0" applyFont="1" applyAlignment="1" applyProtection="1">
      <alignment horizontal="right" vertical="center"/>
      <protection hidden="1"/>
    </xf>
    <xf numFmtId="168" fontId="11" fillId="4" borderId="0" xfId="0" applyNumberFormat="1" applyFont="1" applyFill="1" applyAlignment="1" applyProtection="1">
      <alignment horizontal="right" vertical="center"/>
      <protection hidden="1"/>
    </xf>
    <xf numFmtId="0" fontId="11" fillId="0" borderId="0" xfId="0" applyFont="1" applyProtection="1">
      <protection locked="0" hidden="1"/>
    </xf>
    <xf numFmtId="0" fontId="11" fillId="0" borderId="0" xfId="0" applyFont="1" applyAlignment="1" applyProtection="1">
      <alignment wrapText="1"/>
      <protection locked="0" hidden="1"/>
    </xf>
    <xf numFmtId="183" fontId="11" fillId="0" borderId="0" xfId="0" applyNumberFormat="1" applyFont="1" applyProtection="1">
      <protection locked="0" hidden="1"/>
    </xf>
    <xf numFmtId="165" fontId="11" fillId="0" borderId="0" xfId="0" applyNumberFormat="1" applyFont="1" applyProtection="1">
      <protection locked="0" hidden="1"/>
    </xf>
    <xf numFmtId="166" fontId="11" fillId="0" borderId="0" xfId="0" applyNumberFormat="1" applyFont="1" applyProtection="1">
      <protection locked="0" hidden="1"/>
    </xf>
    <xf numFmtId="166" fontId="11" fillId="0" borderId="0" xfId="0" applyNumberFormat="1" applyFont="1" applyAlignment="1" applyProtection="1">
      <alignment wrapText="1"/>
      <protection locked="0" hidden="1"/>
    </xf>
    <xf numFmtId="9" fontId="11" fillId="0" borderId="0" xfId="1" applyFont="1" applyFill="1" applyProtection="1">
      <protection hidden="1"/>
    </xf>
    <xf numFmtId="0" fontId="10"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0" fontId="9" fillId="0" borderId="0" xfId="0" applyFont="1" applyAlignment="1" applyProtection="1">
      <alignment horizontal="right" vertical="center" wrapText="1"/>
      <protection hidden="1"/>
    </xf>
    <xf numFmtId="0" fontId="9" fillId="0" borderId="0" xfId="0" applyFont="1" applyAlignment="1" applyProtection="1">
      <alignment vertical="center"/>
      <protection hidden="1"/>
    </xf>
    <xf numFmtId="0" fontId="24" fillId="0" borderId="0" xfId="0" applyFont="1" applyAlignment="1">
      <alignment horizontal="center" vertical="center" wrapText="1"/>
    </xf>
    <xf numFmtId="0" fontId="8" fillId="0" borderId="0" xfId="0" applyFont="1" applyAlignment="1" applyProtection="1">
      <alignment horizontal="right" vertical="center" wrapText="1"/>
      <protection hidden="1"/>
    </xf>
    <xf numFmtId="0" fontId="8" fillId="0" borderId="0" xfId="0" applyFont="1" applyProtection="1">
      <protection hidden="1"/>
    </xf>
    <xf numFmtId="181" fontId="7" fillId="4" borderId="0" xfId="0" applyNumberFormat="1" applyFont="1" applyFill="1" applyAlignment="1" applyProtection="1">
      <alignment horizontal="right" vertical="center"/>
      <protection hidden="1"/>
    </xf>
    <xf numFmtId="0" fontId="21" fillId="0" borderId="0" xfId="0" applyFont="1" applyProtection="1">
      <protection hidden="1"/>
    </xf>
    <xf numFmtId="0" fontId="0" fillId="0" borderId="0" xfId="0" applyProtection="1">
      <protection hidden="1"/>
    </xf>
    <xf numFmtId="0" fontId="13" fillId="0" borderId="0" xfId="0" applyFont="1" applyProtection="1">
      <protection hidden="1"/>
    </xf>
    <xf numFmtId="0" fontId="34" fillId="0" borderId="0" xfId="0" applyFont="1" applyProtection="1">
      <protection hidden="1"/>
    </xf>
    <xf numFmtId="0" fontId="21" fillId="0" borderId="0" xfId="0" applyFont="1" applyAlignment="1" applyProtection="1">
      <alignment vertical="center"/>
      <protection hidden="1"/>
    </xf>
    <xf numFmtId="0" fontId="34" fillId="0" borderId="0" xfId="0" applyFont="1" applyAlignment="1" applyProtection="1">
      <alignment vertical="center"/>
      <protection hidden="1"/>
    </xf>
    <xf numFmtId="2" fontId="21" fillId="0" borderId="0" xfId="0" applyNumberFormat="1" applyFont="1" applyAlignment="1" applyProtection="1">
      <alignment vertical="center"/>
      <protection hidden="1"/>
    </xf>
    <xf numFmtId="164" fontId="13" fillId="0" borderId="0" xfId="0" applyNumberFormat="1" applyFont="1" applyAlignment="1" applyProtection="1">
      <alignment horizontal="right" vertical="center"/>
      <protection hidden="1"/>
    </xf>
    <xf numFmtId="0" fontId="13" fillId="0" borderId="0" xfId="0" applyFont="1" applyAlignment="1" applyProtection="1">
      <alignment wrapText="1"/>
      <protection hidden="1"/>
    </xf>
    <xf numFmtId="0" fontId="13" fillId="0" borderId="0" xfId="0" applyFont="1" applyAlignment="1" applyProtection="1">
      <alignment horizontal="right"/>
      <protection hidden="1"/>
    </xf>
    <xf numFmtId="0" fontId="7" fillId="0" borderId="0" xfId="0" applyFont="1" applyAlignment="1" applyProtection="1">
      <alignment horizontal="right" vertical="center"/>
      <protection locked="0" hidden="1"/>
    </xf>
    <xf numFmtId="0" fontId="37" fillId="0" borderId="0" xfId="2" applyFont="1"/>
    <xf numFmtId="0" fontId="6" fillId="0" borderId="0" xfId="0" applyFont="1" applyAlignment="1" applyProtection="1">
      <alignment vertical="center" wrapText="1"/>
      <protection hidden="1"/>
    </xf>
    <xf numFmtId="0" fontId="34" fillId="0" borderId="0" xfId="0" applyFont="1" applyAlignment="1" applyProtection="1">
      <alignment horizontal="right" vertical="center"/>
      <protection locked="0" hidden="1"/>
    </xf>
    <xf numFmtId="0" fontId="13" fillId="0" borderId="0" xfId="0" applyFont="1" applyAlignment="1" applyProtection="1">
      <alignment horizontal="right" vertical="center"/>
      <protection locked="0" hidden="1"/>
    </xf>
    <xf numFmtId="0" fontId="6" fillId="0" borderId="0" xfId="0" applyFont="1" applyAlignment="1" applyProtection="1">
      <alignment horizontal="right" vertical="center" wrapText="1"/>
      <protection hidden="1"/>
    </xf>
    <xf numFmtId="185" fontId="13" fillId="0" borderId="0" xfId="0" applyNumberFormat="1" applyFont="1" applyAlignment="1" applyProtection="1">
      <alignment horizontal="right" vertical="center" wrapText="1"/>
      <protection hidden="1"/>
    </xf>
    <xf numFmtId="0" fontId="5" fillId="0" borderId="0" xfId="0" applyFont="1" applyAlignment="1" applyProtection="1">
      <alignment vertical="center" wrapText="1"/>
      <protection hidden="1"/>
    </xf>
    <xf numFmtId="0" fontId="34" fillId="0" borderId="0" xfId="0" applyFont="1" applyAlignment="1" applyProtection="1">
      <alignment vertical="center" wrapText="1"/>
      <protection hidden="1"/>
    </xf>
    <xf numFmtId="0" fontId="34" fillId="0" borderId="0" xfId="0" applyFont="1" applyAlignment="1" applyProtection="1">
      <alignment horizontal="left" vertical="center" wrapText="1" indent="1"/>
      <protection hidden="1"/>
    </xf>
    <xf numFmtId="0" fontId="36" fillId="0" borderId="0" xfId="0" applyFont="1" applyAlignment="1" applyProtection="1">
      <alignment vertical="center" wrapText="1"/>
      <protection hidden="1"/>
    </xf>
    <xf numFmtId="0" fontId="34" fillId="0" borderId="0" xfId="0" applyFont="1" applyAlignment="1" applyProtection="1">
      <alignment horizontal="left" vertical="center" wrapText="1"/>
      <protection hidden="1"/>
    </xf>
    <xf numFmtId="0" fontId="34" fillId="0" borderId="0" xfId="0" applyFont="1" applyAlignment="1" applyProtection="1">
      <alignment horizontal="left" vertical="center" indent="1"/>
      <protection hidden="1"/>
    </xf>
    <xf numFmtId="0" fontId="34" fillId="0" borderId="0" xfId="0" applyFont="1" applyAlignment="1" applyProtection="1">
      <alignment horizontal="left" vertical="center"/>
      <protection hidden="1"/>
    </xf>
    <xf numFmtId="0" fontId="34" fillId="0" borderId="0" xfId="0" applyFont="1" applyAlignment="1" applyProtection="1">
      <alignment horizontal="right" vertical="center" wrapText="1"/>
      <protection hidden="1"/>
    </xf>
    <xf numFmtId="0" fontId="41" fillId="2" borderId="0" xfId="0" applyFont="1" applyFill="1" applyAlignment="1" applyProtection="1">
      <alignment vertical="top" wrapText="1"/>
      <protection hidden="1"/>
    </xf>
    <xf numFmtId="0" fontId="45" fillId="0" borderId="0" xfId="0" applyFont="1" applyProtection="1">
      <protection hidden="1"/>
    </xf>
    <xf numFmtId="0" fontId="13" fillId="0" borderId="0" xfId="0" applyFont="1" applyAlignment="1" applyProtection="1">
      <alignment horizontal="right" vertical="top" wrapText="1"/>
      <protection locked="0" hidden="1"/>
    </xf>
    <xf numFmtId="0" fontId="48" fillId="0" borderId="0" xfId="0" applyFont="1" applyAlignment="1" applyProtection="1">
      <alignment vertical="center" wrapText="1"/>
      <protection hidden="1"/>
    </xf>
    <xf numFmtId="0" fontId="49" fillId="0" borderId="0" xfId="0" applyFont="1" applyAlignment="1" applyProtection="1">
      <alignment horizontal="center" wrapText="1"/>
      <protection hidden="1"/>
    </xf>
    <xf numFmtId="0" fontId="5" fillId="0" borderId="0" xfId="0" applyFont="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51" fillId="0" borderId="0" xfId="0" applyFont="1" applyAlignment="1" applyProtection="1">
      <alignment horizontal="right" wrapText="1"/>
      <protection hidden="1"/>
    </xf>
    <xf numFmtId="14" fontId="51" fillId="7" borderId="0" xfId="0" applyNumberFormat="1" applyFont="1" applyFill="1" applyAlignment="1" applyProtection="1">
      <alignment horizontal="right"/>
      <protection locked="0" hidden="1"/>
    </xf>
    <xf numFmtId="0" fontId="51" fillId="0" borderId="0" xfId="0" applyFont="1" applyProtection="1">
      <protection locked="0" hidden="1"/>
    </xf>
    <xf numFmtId="0" fontId="3" fillId="0" borderId="0" xfId="0" applyFont="1" applyAlignment="1" applyProtection="1">
      <alignment horizontal="right" vertical="center" wrapText="1"/>
      <protection hidden="1"/>
    </xf>
    <xf numFmtId="0" fontId="3" fillId="0" borderId="0" xfId="0" applyFont="1" applyAlignment="1" applyProtection="1">
      <alignment vertical="center" wrapText="1"/>
      <protection hidden="1"/>
    </xf>
    <xf numFmtId="0" fontId="3" fillId="0" borderId="0" xfId="0" applyFont="1" applyAlignment="1" applyProtection="1">
      <alignment horizontal="left" vertical="center" indent="1"/>
      <protection hidden="1"/>
    </xf>
    <xf numFmtId="180" fontId="3" fillId="0" borderId="0" xfId="0" applyNumberFormat="1" applyFont="1" applyAlignment="1" applyProtection="1">
      <alignment horizontal="right" vertical="center" wrapText="1"/>
      <protection hidden="1"/>
    </xf>
    <xf numFmtId="0" fontId="51" fillId="0" borderId="0" xfId="0" applyFont="1" applyAlignment="1" applyProtection="1">
      <alignment horizontal="right"/>
      <protection hidden="1"/>
    </xf>
    <xf numFmtId="1" fontId="3" fillId="0" borderId="0" xfId="0" applyNumberFormat="1" applyFont="1" applyAlignment="1" applyProtection="1">
      <alignment horizontal="right" vertical="center"/>
      <protection hidden="1"/>
    </xf>
    <xf numFmtId="178" fontId="3" fillId="4" borderId="0" xfId="0" applyNumberFormat="1" applyFont="1" applyFill="1" applyAlignment="1" applyProtection="1">
      <alignment horizontal="right" vertical="center"/>
      <protection hidden="1"/>
    </xf>
    <xf numFmtId="1" fontId="11" fillId="0" borderId="0" xfId="0" applyNumberFormat="1" applyFont="1" applyProtection="1">
      <protection locked="0" hidden="1"/>
    </xf>
    <xf numFmtId="2" fontId="0" fillId="0" borderId="0" xfId="0" applyNumberFormat="1" applyAlignment="1">
      <alignment vertical="center" wrapText="1"/>
    </xf>
    <xf numFmtId="0" fontId="6" fillId="0" borderId="0" xfId="0" applyFont="1" applyAlignment="1" applyProtection="1">
      <alignment horizontal="left" vertical="center" wrapText="1" indent="1"/>
      <protection hidden="1"/>
    </xf>
    <xf numFmtId="0" fontId="12" fillId="0" borderId="0" xfId="0" applyFont="1" applyAlignment="1" applyProtection="1">
      <alignment horizontal="left" vertical="center" wrapText="1"/>
      <protection hidden="1"/>
    </xf>
    <xf numFmtId="0" fontId="9" fillId="0" borderId="0" xfId="0" applyFont="1" applyAlignment="1" applyProtection="1">
      <alignment horizontal="left" vertical="center"/>
      <protection hidden="1"/>
    </xf>
    <xf numFmtId="0" fontId="11" fillId="0" borderId="0" xfId="0" applyFont="1" applyAlignment="1" applyProtection="1">
      <alignment horizontal="left" vertical="center"/>
      <protection hidden="1"/>
    </xf>
    <xf numFmtId="0" fontId="7" fillId="0" borderId="0" xfId="0" applyFont="1" applyAlignment="1" applyProtection="1">
      <alignment vertical="center" wrapText="1"/>
      <protection hidden="1"/>
    </xf>
    <xf numFmtId="0" fontId="8" fillId="0" borderId="0" xfId="0" applyFont="1" applyAlignment="1" applyProtection="1">
      <alignment vertical="center" wrapText="1"/>
      <protection hidden="1"/>
    </xf>
    <xf numFmtId="0" fontId="7" fillId="0" borderId="0" xfId="0" applyFont="1" applyAlignment="1" applyProtection="1">
      <alignment horizontal="left" vertical="center"/>
      <protection hidden="1"/>
    </xf>
    <xf numFmtId="0" fontId="3" fillId="0" borderId="0" xfId="0" applyFont="1" applyAlignment="1" applyProtection="1">
      <alignment horizontal="left" vertical="center" wrapText="1" indent="1"/>
      <protection hidden="1"/>
    </xf>
    <xf numFmtId="0" fontId="8" fillId="0" borderId="0" xfId="0" applyFont="1" applyAlignment="1" applyProtection="1">
      <alignment horizontal="left" vertical="center" wrapText="1"/>
      <protection hidden="1"/>
    </xf>
    <xf numFmtId="0" fontId="3" fillId="0" borderId="0" xfId="0" applyFont="1" applyAlignment="1" applyProtection="1">
      <alignment horizontal="left" vertical="center"/>
      <protection hidden="1"/>
    </xf>
    <xf numFmtId="0" fontId="3" fillId="0" borderId="0" xfId="0" applyFont="1" applyAlignment="1" applyProtection="1">
      <alignment horizontal="left" vertical="center" wrapText="1"/>
      <protection hidden="1"/>
    </xf>
    <xf numFmtId="184" fontId="3" fillId="0" borderId="0" xfId="0" applyNumberFormat="1" applyFont="1" applyAlignment="1" applyProtection="1">
      <alignment horizontal="right" vertical="top" wrapText="1"/>
      <protection hidden="1"/>
    </xf>
    <xf numFmtId="1" fontId="11" fillId="0" borderId="0" xfId="0" applyNumberFormat="1" applyFont="1" applyAlignment="1" applyProtection="1">
      <alignment wrapText="1"/>
      <protection hidden="1"/>
    </xf>
    <xf numFmtId="0" fontId="33" fillId="0" borderId="0" xfId="0" applyFont="1" applyAlignment="1" applyProtection="1">
      <alignment horizontal="left" vertical="top" wrapText="1"/>
      <protection hidden="1"/>
    </xf>
    <xf numFmtId="0" fontId="37" fillId="0" borderId="0" xfId="0" applyFont="1" applyProtection="1">
      <protection hidden="1"/>
    </xf>
    <xf numFmtId="0" fontId="30" fillId="0" borderId="0" xfId="0" applyFont="1" applyAlignment="1">
      <alignment vertical="center"/>
    </xf>
    <xf numFmtId="0" fontId="53" fillId="0" borderId="0" xfId="0" applyFont="1"/>
    <xf numFmtId="0" fontId="39" fillId="0" borderId="0" xfId="0" applyFont="1" applyAlignment="1" applyProtection="1">
      <alignment horizontal="left" vertical="center" wrapText="1"/>
      <protection hidden="1"/>
    </xf>
    <xf numFmtId="0" fontId="37" fillId="9" borderId="0" xfId="0" applyFont="1" applyFill="1"/>
    <xf numFmtId="0" fontId="0" fillId="9" borderId="0" xfId="0" applyFill="1"/>
    <xf numFmtId="188" fontId="54" fillId="9" borderId="0" xfId="3" applyNumberFormat="1" applyFont="1" applyFill="1"/>
    <xf numFmtId="188" fontId="37" fillId="9" borderId="0" xfId="3" applyNumberFormat="1" applyFont="1" applyFill="1"/>
    <xf numFmtId="184" fontId="53" fillId="9" borderId="0" xfId="3" applyNumberFormat="1" applyFont="1" applyFill="1"/>
    <xf numFmtId="9" fontId="37" fillId="9" borderId="0" xfId="1" applyFont="1" applyFill="1"/>
    <xf numFmtId="0" fontId="0" fillId="0" borderId="0" xfId="0" applyAlignment="1">
      <alignment horizontal="left" vertical="center" indent="1"/>
    </xf>
    <xf numFmtId="0" fontId="0" fillId="0" borderId="0" xfId="0" applyAlignment="1">
      <alignment horizontal="left" vertical="center" indent="2"/>
    </xf>
    <xf numFmtId="0" fontId="0" fillId="0" borderId="2" xfId="0" applyBorder="1" applyAlignment="1">
      <alignment vertical="center" wrapText="1"/>
    </xf>
    <xf numFmtId="0" fontId="25" fillId="0" borderId="0" xfId="2" applyAlignment="1">
      <alignment horizontal="left" vertical="center" indent="2"/>
    </xf>
    <xf numFmtId="189" fontId="0" fillId="0" borderId="0" xfId="0" applyNumberFormat="1" applyAlignment="1">
      <alignment vertical="center" wrapText="1"/>
    </xf>
    <xf numFmtId="1" fontId="0" fillId="0" borderId="0" xfId="0" applyNumberFormat="1"/>
    <xf numFmtId="0" fontId="0" fillId="10" borderId="0" xfId="0" applyFill="1"/>
    <xf numFmtId="2" fontId="30" fillId="0" borderId="0" xfId="0" applyNumberFormat="1" applyFont="1"/>
    <xf numFmtId="0" fontId="0" fillId="9" borderId="3" xfId="0" applyFill="1" applyBorder="1" applyAlignment="1">
      <alignment vertical="center" wrapText="1"/>
    </xf>
    <xf numFmtId="9" fontId="0" fillId="9" borderId="0" xfId="1" applyFont="1" applyFill="1"/>
    <xf numFmtId="0" fontId="55" fillId="0" borderId="0" xfId="0" applyFont="1" applyAlignment="1">
      <alignment horizontal="left" vertical="center" indent="1"/>
    </xf>
    <xf numFmtId="184" fontId="15" fillId="0" borderId="0" xfId="0" applyNumberFormat="1" applyFont="1" applyAlignment="1" applyProtection="1">
      <alignment horizontal="right" vertical="center" wrapText="1"/>
      <protection hidden="1"/>
    </xf>
    <xf numFmtId="0" fontId="12" fillId="2" borderId="0" xfId="0" applyFont="1" applyFill="1" applyAlignment="1" applyProtection="1">
      <alignment horizontal="left" vertical="top" wrapText="1"/>
      <protection locked="0"/>
    </xf>
    <xf numFmtId="49" fontId="4" fillId="7" borderId="0" xfId="0" applyNumberFormat="1" applyFont="1" applyFill="1" applyAlignment="1" applyProtection="1">
      <alignment horizontal="right" vertical="center"/>
      <protection locked="0"/>
    </xf>
    <xf numFmtId="1" fontId="6" fillId="7" borderId="0" xfId="0" applyNumberFormat="1" applyFont="1" applyFill="1" applyAlignment="1" applyProtection="1">
      <alignment horizontal="right" vertical="center"/>
      <protection locked="0"/>
    </xf>
    <xf numFmtId="0" fontId="8" fillId="7" borderId="0" xfId="0" applyFont="1" applyFill="1" applyAlignment="1" applyProtection="1">
      <alignment horizontal="right" vertical="center"/>
      <protection locked="0"/>
    </xf>
    <xf numFmtId="0" fontId="13" fillId="7" borderId="0" xfId="0" applyFont="1" applyFill="1" applyAlignment="1" applyProtection="1">
      <alignment horizontal="right" vertical="center"/>
      <protection locked="0"/>
    </xf>
    <xf numFmtId="1" fontId="13" fillId="7" borderId="0" xfId="0" applyNumberFormat="1" applyFont="1" applyFill="1" applyAlignment="1" applyProtection="1">
      <alignment horizontal="right" vertical="center"/>
      <protection locked="0"/>
    </xf>
    <xf numFmtId="1" fontId="8" fillId="7" borderId="0" xfId="0" applyNumberFormat="1" applyFont="1" applyFill="1" applyAlignment="1" applyProtection="1">
      <alignment horizontal="right" vertical="center"/>
      <protection locked="0"/>
    </xf>
    <xf numFmtId="164" fontId="13" fillId="7" borderId="0" xfId="0" applyNumberFormat="1" applyFont="1" applyFill="1" applyAlignment="1" applyProtection="1">
      <alignment horizontal="right" vertical="center"/>
      <protection locked="0"/>
    </xf>
    <xf numFmtId="167" fontId="13" fillId="7" borderId="0" xfId="0" applyNumberFormat="1" applyFont="1" applyFill="1" applyAlignment="1" applyProtection="1">
      <alignment horizontal="right" vertical="center"/>
      <protection locked="0"/>
    </xf>
    <xf numFmtId="0" fontId="13" fillId="2" borderId="0" xfId="0" applyFont="1" applyFill="1" applyAlignment="1" applyProtection="1">
      <alignment horizontal="right" vertical="center"/>
      <protection locked="0"/>
    </xf>
    <xf numFmtId="1" fontId="13" fillId="2" borderId="0" xfId="0" applyNumberFormat="1" applyFont="1" applyFill="1" applyAlignment="1" applyProtection="1">
      <alignment horizontal="right" vertical="center"/>
      <protection locked="0"/>
    </xf>
    <xf numFmtId="165" fontId="13" fillId="7" borderId="0" xfId="0" applyNumberFormat="1" applyFont="1" applyFill="1" applyAlignment="1" applyProtection="1">
      <alignment horizontal="right" vertical="center"/>
      <protection locked="0"/>
    </xf>
    <xf numFmtId="178" fontId="13" fillId="2" borderId="0" xfId="0" applyNumberFormat="1" applyFont="1" applyFill="1" applyAlignment="1" applyProtection="1">
      <alignment horizontal="right" vertical="center"/>
      <protection locked="0"/>
    </xf>
    <xf numFmtId="0" fontId="13" fillId="2" borderId="0" xfId="0" applyFont="1" applyFill="1" applyAlignment="1" applyProtection="1">
      <alignment horizontal="right" vertical="center" wrapText="1"/>
      <protection locked="0"/>
    </xf>
    <xf numFmtId="184" fontId="3" fillId="2" borderId="0" xfId="0" applyNumberFormat="1" applyFont="1" applyFill="1" applyAlignment="1" applyProtection="1">
      <alignment horizontal="right" vertical="top" wrapText="1"/>
      <protection locked="0"/>
    </xf>
    <xf numFmtId="182" fontId="13" fillId="7" borderId="0" xfId="0" applyNumberFormat="1" applyFont="1" applyFill="1" applyAlignment="1" applyProtection="1">
      <alignment horizontal="right" vertical="center"/>
      <protection locked="0"/>
    </xf>
    <xf numFmtId="176" fontId="13" fillId="7" borderId="0" xfId="0" applyNumberFormat="1" applyFont="1" applyFill="1" applyAlignment="1" applyProtection="1">
      <alignment horizontal="right" vertical="center"/>
      <protection locked="0"/>
    </xf>
    <xf numFmtId="182" fontId="3" fillId="2" borderId="0" xfId="0" applyNumberFormat="1" applyFont="1" applyFill="1" applyAlignment="1" applyProtection="1">
      <alignment horizontal="right" vertical="center"/>
      <protection locked="0"/>
    </xf>
    <xf numFmtId="176" fontId="13" fillId="2" borderId="0" xfId="0" applyNumberFormat="1" applyFont="1" applyFill="1" applyAlignment="1" applyProtection="1">
      <alignment horizontal="right" vertical="center"/>
      <protection locked="0"/>
    </xf>
    <xf numFmtId="169" fontId="13" fillId="2" borderId="0" xfId="0" applyNumberFormat="1" applyFont="1" applyFill="1" applyAlignment="1" applyProtection="1">
      <alignment horizontal="right" vertical="center"/>
      <protection locked="0"/>
    </xf>
    <xf numFmtId="174" fontId="13" fillId="7" borderId="0" xfId="0" applyNumberFormat="1" applyFont="1" applyFill="1" applyAlignment="1" applyProtection="1">
      <alignment horizontal="right" vertical="center"/>
      <protection locked="0"/>
    </xf>
    <xf numFmtId="186" fontId="13" fillId="7" borderId="0" xfId="0" applyNumberFormat="1" applyFont="1" applyFill="1" applyAlignment="1" applyProtection="1">
      <alignment horizontal="right" vertical="center"/>
      <protection locked="0"/>
    </xf>
    <xf numFmtId="175" fontId="13" fillId="7" borderId="0" xfId="0" applyNumberFormat="1" applyFont="1" applyFill="1" applyAlignment="1" applyProtection="1">
      <alignment horizontal="right" vertical="center"/>
      <protection locked="0"/>
    </xf>
    <xf numFmtId="175"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187" fontId="13" fillId="2" borderId="0" xfId="0" applyNumberFormat="1" applyFont="1" applyFill="1" applyAlignment="1" applyProtection="1">
      <alignment horizontal="right" vertical="center"/>
      <protection locked="0"/>
    </xf>
    <xf numFmtId="187" fontId="13" fillId="7" borderId="0" xfId="0" applyNumberFormat="1" applyFont="1" applyFill="1" applyAlignment="1" applyProtection="1">
      <alignment horizontal="right" vertical="center"/>
      <protection locked="0"/>
    </xf>
    <xf numFmtId="170" fontId="13" fillId="2" borderId="0" xfId="0" applyNumberFormat="1" applyFont="1" applyFill="1" applyAlignment="1" applyProtection="1">
      <alignment horizontal="right" vertical="center"/>
      <protection locked="0"/>
    </xf>
    <xf numFmtId="174" fontId="13" fillId="2" borderId="0" xfId="0" applyNumberFormat="1" applyFont="1" applyFill="1" applyAlignment="1" applyProtection="1">
      <alignment horizontal="right" vertical="center"/>
      <protection locked="0"/>
    </xf>
    <xf numFmtId="0" fontId="13" fillId="7" borderId="0" xfId="0" applyFont="1" applyFill="1" applyAlignment="1" applyProtection="1">
      <alignment horizontal="right" vertical="center" wrapText="1"/>
      <protection locked="0"/>
    </xf>
    <xf numFmtId="173" fontId="13" fillId="7" borderId="0" xfId="0" applyNumberFormat="1" applyFont="1" applyFill="1" applyAlignment="1" applyProtection="1">
      <alignment horizontal="right" vertical="center" wrapText="1"/>
      <protection locked="0"/>
    </xf>
    <xf numFmtId="0" fontId="13" fillId="2" borderId="0" xfId="0" applyFont="1" applyFill="1" applyAlignment="1" applyProtection="1">
      <alignment horizontal="left" vertical="center" wrapText="1"/>
      <protection locked="0"/>
    </xf>
    <xf numFmtId="0" fontId="2" fillId="0" borderId="0" xfId="0" applyFont="1" applyAlignment="1" applyProtection="1">
      <alignment horizontal="right" vertical="center" wrapText="1"/>
      <protection hidden="1"/>
    </xf>
    <xf numFmtId="0" fontId="56" fillId="0" borderId="0" xfId="0" applyFont="1" applyAlignment="1" applyProtection="1">
      <alignment vertical="center" wrapText="1"/>
      <protection hidden="1"/>
    </xf>
    <xf numFmtId="0" fontId="11" fillId="7" borderId="0" xfId="0" applyFont="1" applyFill="1" applyAlignment="1" applyProtection="1">
      <alignment wrapText="1"/>
      <protection locked="0"/>
    </xf>
    <xf numFmtId="1" fontId="11" fillId="7" borderId="0" xfId="0" applyNumberFormat="1" applyFont="1" applyFill="1" applyProtection="1">
      <protection locked="0"/>
    </xf>
    <xf numFmtId="166" fontId="11" fillId="7" borderId="0" xfId="0" applyNumberFormat="1" applyFont="1" applyFill="1" applyProtection="1">
      <protection locked="0"/>
    </xf>
    <xf numFmtId="166" fontId="11" fillId="7" borderId="0" xfId="0" applyNumberFormat="1" applyFont="1" applyFill="1" applyAlignment="1" applyProtection="1">
      <alignment wrapText="1"/>
      <protection locked="0"/>
    </xf>
    <xf numFmtId="0" fontId="11" fillId="3" borderId="0" xfId="0" applyFont="1" applyFill="1" applyProtection="1">
      <protection locked="0"/>
    </xf>
    <xf numFmtId="0" fontId="11" fillId="3" borderId="0" xfId="0" applyFont="1" applyFill="1" applyAlignment="1" applyProtection="1">
      <alignment wrapText="1"/>
      <protection locked="0"/>
    </xf>
    <xf numFmtId="183" fontId="11" fillId="3" borderId="0" xfId="0" applyNumberFormat="1" applyFont="1" applyFill="1" applyProtection="1">
      <protection locked="0"/>
    </xf>
    <xf numFmtId="1" fontId="11" fillId="3" borderId="0" xfId="0" applyNumberFormat="1" applyFont="1" applyFill="1" applyProtection="1">
      <protection locked="0"/>
    </xf>
    <xf numFmtId="166" fontId="11" fillId="3" borderId="0" xfId="0" applyNumberFormat="1" applyFont="1" applyFill="1" applyProtection="1">
      <protection locked="0"/>
    </xf>
    <xf numFmtId="166" fontId="11" fillId="3" borderId="0" xfId="0" applyNumberFormat="1" applyFont="1" applyFill="1" applyAlignment="1" applyProtection="1">
      <alignment wrapText="1"/>
      <protection locked="0"/>
    </xf>
    <xf numFmtId="190" fontId="0" fillId="0" borderId="0" xfId="0" applyNumberFormat="1"/>
    <xf numFmtId="0" fontId="3" fillId="7" borderId="0" xfId="0" applyFont="1" applyFill="1" applyProtection="1">
      <protection locked="0"/>
    </xf>
    <xf numFmtId="0" fontId="57" fillId="0" borderId="0" xfId="0" applyFont="1" applyAlignment="1" applyProtection="1">
      <alignment horizontal="right"/>
      <protection hidden="1"/>
    </xf>
    <xf numFmtId="0" fontId="3" fillId="2" borderId="0" xfId="0" applyFont="1" applyFill="1" applyAlignment="1" applyProtection="1">
      <alignment horizontal="left" vertical="center" wrapText="1"/>
      <protection locked="0"/>
    </xf>
    <xf numFmtId="14" fontId="13" fillId="0" borderId="0" xfId="0" applyNumberFormat="1" applyFont="1" applyAlignment="1">
      <alignment vertical="center"/>
    </xf>
    <xf numFmtId="0" fontId="13" fillId="0" borderId="0" xfId="0" applyFont="1" applyAlignment="1" applyProtection="1">
      <alignment vertical="center" wrapText="1"/>
      <protection locked="0" hidden="1"/>
    </xf>
    <xf numFmtId="0" fontId="58" fillId="7" borderId="0" xfId="0" applyFont="1" applyFill="1" applyProtection="1">
      <protection locked="0"/>
    </xf>
    <xf numFmtId="0" fontId="1" fillId="3" borderId="0" xfId="0" applyFont="1" applyFill="1" applyProtection="1">
      <protection locked="0"/>
    </xf>
    <xf numFmtId="0" fontId="1" fillId="0" borderId="0" xfId="0" applyFont="1" applyAlignment="1" applyProtection="1">
      <alignment horizontal="left" vertical="center" wrapText="1" indent="1"/>
      <protection hidden="1"/>
    </xf>
    <xf numFmtId="0" fontId="41" fillId="2" borderId="0" xfId="0" applyFont="1" applyFill="1" applyAlignment="1" applyProtection="1">
      <alignment horizontal="left" vertical="top" wrapText="1"/>
      <protection hidden="1"/>
    </xf>
    <xf numFmtId="0" fontId="46" fillId="0" borderId="0" xfId="0" applyFont="1" applyAlignment="1" applyProtection="1">
      <alignment horizontal="left" vertical="top" wrapText="1"/>
      <protection hidden="1"/>
    </xf>
    <xf numFmtId="0" fontId="26" fillId="0" borderId="0" xfId="0" applyFont="1" applyAlignment="1" applyProtection="1">
      <alignment horizontal="left" vertical="top" wrapText="1"/>
      <protection locked="0" hidden="1"/>
    </xf>
    <xf numFmtId="0" fontId="31" fillId="0" borderId="0" xfId="0" applyFont="1" applyAlignment="1" applyProtection="1">
      <alignment horizontal="left" vertical="center" wrapText="1"/>
      <protection hidden="1"/>
    </xf>
    <xf numFmtId="0" fontId="41" fillId="5" borderId="0" xfId="0" applyFont="1" applyFill="1" applyAlignment="1" applyProtection="1">
      <alignment horizontal="left" vertical="top" wrapText="1"/>
      <protection hidden="1"/>
    </xf>
    <xf numFmtId="0" fontId="33" fillId="5" borderId="0" xfId="0" applyFont="1" applyFill="1" applyAlignment="1" applyProtection="1">
      <alignment horizontal="left" vertical="top" wrapText="1"/>
      <protection hidden="1"/>
    </xf>
    <xf numFmtId="0" fontId="38" fillId="5" borderId="0" xfId="0" applyFont="1" applyFill="1" applyAlignment="1" applyProtection="1">
      <alignment horizontal="left" vertical="top" wrapText="1"/>
      <protection hidden="1"/>
    </xf>
    <xf numFmtId="0" fontId="49" fillId="0" borderId="0" xfId="0" applyFont="1" applyAlignment="1" applyProtection="1">
      <alignment horizontal="center" wrapText="1"/>
      <protection hidden="1"/>
    </xf>
    <xf numFmtId="0" fontId="48" fillId="8" borderId="0" xfId="0" applyFont="1" applyFill="1" applyAlignment="1" applyProtection="1">
      <alignment horizontal="center" vertical="center" wrapText="1"/>
      <protection hidden="1"/>
    </xf>
    <xf numFmtId="0" fontId="50" fillId="0" borderId="0" xfId="0" applyFont="1" applyAlignment="1" applyProtection="1">
      <alignment horizontal="center" wrapText="1"/>
      <protection hidden="1"/>
    </xf>
    <xf numFmtId="0" fontId="3" fillId="0" borderId="0" xfId="0" applyFont="1" applyAlignment="1" applyProtection="1">
      <alignment horizontal="left" vertical="top" wrapText="1"/>
      <protection hidden="1"/>
    </xf>
    <xf numFmtId="0" fontId="9" fillId="0" borderId="0" xfId="0" applyFont="1" applyAlignment="1" applyProtection="1">
      <alignment horizontal="left" vertical="top" wrapText="1"/>
      <protection hidden="1"/>
    </xf>
    <xf numFmtId="0" fontId="5" fillId="0" borderId="0" xfId="0" applyFont="1" applyAlignment="1" applyProtection="1">
      <alignment horizontal="left" vertical="center"/>
      <protection hidden="1"/>
    </xf>
    <xf numFmtId="0" fontId="13" fillId="0" borderId="0" xfId="0" applyFont="1" applyAlignment="1" applyProtection="1">
      <alignment horizontal="left" vertical="center"/>
      <protection hidden="1"/>
    </xf>
    <xf numFmtId="0" fontId="5" fillId="0" borderId="0" xfId="0" applyFont="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33" fillId="0" borderId="0" xfId="0" applyFont="1" applyAlignment="1" applyProtection="1">
      <alignment horizontal="left" vertical="top" wrapText="1"/>
      <protection hidden="1"/>
    </xf>
    <xf numFmtId="0" fontId="51" fillId="7" borderId="0" xfId="0" applyFont="1" applyFill="1" applyAlignment="1" applyProtection="1">
      <alignment horizontal="right" wrapText="1"/>
      <protection locked="0" hidden="1"/>
    </xf>
    <xf numFmtId="0" fontId="36" fillId="0" borderId="0" xfId="0" applyFont="1" applyAlignment="1" applyProtection="1">
      <alignment horizontal="left" vertical="center" wrapText="1"/>
      <protection hidden="1"/>
    </xf>
    <xf numFmtId="0" fontId="3" fillId="2" borderId="0" xfId="0" applyFont="1" applyFill="1" applyAlignment="1" applyProtection="1">
      <alignment horizontal="left" vertical="top" wrapText="1"/>
      <protection locked="0"/>
    </xf>
    <xf numFmtId="0" fontId="3" fillId="2" borderId="0" xfId="0" applyFont="1" applyFill="1" applyAlignment="1" applyProtection="1">
      <alignment horizontal="left" vertical="top"/>
      <protection locked="0"/>
    </xf>
    <xf numFmtId="188" fontId="54" fillId="9" borderId="0" xfId="3" applyNumberFormat="1" applyFont="1" applyFill="1" applyAlignment="1">
      <alignment horizontal="center" vertical="center"/>
    </xf>
  </cellXfs>
  <cellStyles count="4">
    <cellStyle name="Link" xfId="2" builtinId="8"/>
    <cellStyle name="Prozent" xfId="1" builtinId="5"/>
    <cellStyle name="Standard" xfId="0" builtinId="0"/>
    <cellStyle name="Währung" xfId="3" builtinId="4"/>
  </cellStyles>
  <dxfs count="90">
    <dxf>
      <fill>
        <patternFill>
          <bgColor theme="9" tint="0.59996337778862885"/>
        </patternFill>
      </fill>
    </dxf>
    <dxf>
      <fill>
        <patternFill patternType="solid">
          <fgColor auto="1"/>
          <bgColor rgb="FFFF5B5B"/>
        </patternFill>
      </fill>
    </dxf>
    <dxf>
      <fill>
        <patternFill patternType="solid">
          <fgColor auto="1"/>
          <bgColor theme="5" tint="0.39994506668294322"/>
        </patternFill>
      </fill>
    </dxf>
    <dxf>
      <fill>
        <patternFill patternType="none">
          <bgColor auto="1"/>
        </patternFill>
      </fill>
    </dxf>
    <dxf>
      <fill>
        <patternFill>
          <bgColor theme="9" tint="0.59996337778862885"/>
        </patternFill>
      </fill>
    </dxf>
    <dxf>
      <fill>
        <patternFill patternType="solid">
          <fgColor auto="1"/>
          <bgColor rgb="FFFF5B5B"/>
        </patternFill>
      </fill>
    </dxf>
    <dxf>
      <fill>
        <patternFill patternType="solid">
          <fgColor auto="1"/>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0" tint="-4.9989318521683403E-2"/>
        </patternFill>
      </fill>
    </dxf>
    <dxf>
      <fill>
        <patternFill>
          <bgColor theme="7" tint="0.79998168889431442"/>
        </patternFill>
      </fill>
    </dxf>
    <dxf>
      <fill>
        <patternFill>
          <bgColor theme="0"/>
        </patternFill>
      </fill>
    </dxf>
    <dxf>
      <fill>
        <patternFill>
          <bgColor theme="9" tint="0.79998168889431442"/>
        </patternFill>
      </fill>
    </dxf>
    <dxf>
      <fill>
        <patternFill>
          <bgColor theme="9" tint="0.79998168889431442"/>
        </patternFill>
      </fill>
    </dxf>
    <dxf>
      <font>
        <b/>
        <i val="0"/>
        <color theme="7" tint="-0.24994659260841701"/>
      </font>
    </dxf>
    <dxf>
      <font>
        <b/>
        <i val="0"/>
        <color theme="5"/>
      </font>
    </dxf>
    <dxf>
      <font>
        <b/>
        <i val="0"/>
        <color theme="9" tint="-0.24994659260841701"/>
      </font>
    </dxf>
    <dxf>
      <font>
        <b/>
        <i val="0"/>
        <color rgb="FFC00000"/>
      </font>
    </dxf>
    <dxf>
      <fill>
        <patternFill>
          <bgColor theme="9" tint="0.79998168889431442"/>
        </patternFill>
      </fill>
    </dxf>
    <dxf>
      <font>
        <b/>
        <i val="0"/>
        <color theme="7" tint="-0.24994659260841701"/>
      </font>
    </dxf>
    <dxf>
      <font>
        <b/>
        <i val="0"/>
        <color theme="5"/>
      </font>
    </dxf>
    <dxf>
      <font>
        <b/>
        <i val="0"/>
        <color theme="9" tint="-0.24994659260841701"/>
      </font>
    </dxf>
    <dxf>
      <font>
        <b/>
        <i val="0"/>
        <color rgb="FFC00000"/>
      </font>
    </dxf>
    <dxf>
      <fill>
        <patternFill>
          <bgColor theme="9" tint="0.79998168889431442"/>
        </patternFill>
      </fill>
    </dxf>
    <dxf>
      <font>
        <b/>
        <i val="0"/>
        <color theme="9" tint="-0.24994659260841701"/>
      </font>
    </dxf>
    <dxf>
      <font>
        <b/>
        <i val="0"/>
        <color rgb="FFC00000"/>
      </font>
    </dxf>
    <dxf>
      <font>
        <b/>
        <i val="0"/>
        <color theme="7" tint="-0.24994659260841701"/>
      </font>
    </dxf>
    <dxf>
      <font>
        <b/>
        <i val="0"/>
        <color theme="5"/>
      </font>
    </dxf>
    <dxf>
      <fill>
        <patternFill>
          <bgColor theme="9" tint="0.79998168889431442"/>
        </patternFill>
      </fill>
    </dxf>
    <dxf>
      <font>
        <b/>
        <i val="0"/>
        <color theme="5"/>
      </font>
    </dxf>
    <dxf>
      <font>
        <b/>
        <i val="0"/>
        <color theme="7" tint="-0.24994659260841701"/>
      </font>
    </dxf>
    <dxf>
      <font>
        <b/>
        <i val="0"/>
        <color theme="9" tint="-0.24994659260841701"/>
      </font>
    </dxf>
    <dxf>
      <font>
        <b/>
        <i val="0"/>
        <color rgb="FFC00000"/>
      </font>
    </dxf>
    <dxf>
      <fill>
        <patternFill>
          <bgColor theme="9" tint="0.79998168889431442"/>
        </patternFill>
      </fill>
    </dxf>
    <dxf>
      <font>
        <b/>
        <i val="0"/>
        <color theme="7" tint="-0.24994659260841701"/>
      </font>
    </dxf>
    <dxf>
      <font>
        <b/>
        <i val="0"/>
        <color theme="5"/>
      </font>
    </dxf>
    <dxf>
      <font>
        <b/>
        <i val="0"/>
        <color theme="9" tint="-0.24994659260841701"/>
      </font>
    </dxf>
    <dxf>
      <font>
        <b/>
        <i val="0"/>
        <color rgb="FFC00000"/>
      </font>
    </dxf>
    <dxf>
      <fill>
        <patternFill>
          <bgColor theme="9" tint="0.79998168889431442"/>
        </patternFill>
      </fill>
    </dxf>
    <dxf>
      <font>
        <b/>
        <i val="0"/>
        <color theme="5"/>
      </font>
    </dxf>
    <dxf>
      <font>
        <b/>
        <i val="0"/>
        <color theme="7" tint="-0.24994659260841701"/>
      </font>
    </dxf>
    <dxf>
      <font>
        <b/>
        <i val="0"/>
        <color rgb="FFC00000"/>
      </font>
    </dxf>
    <dxf>
      <font>
        <b/>
        <i val="0"/>
        <color theme="9" tint="-0.24994659260841701"/>
      </font>
    </dxf>
    <dxf>
      <fill>
        <patternFill>
          <bgColor theme="9" tint="0.79998168889431442"/>
        </patternFill>
      </fill>
    </dxf>
    <dxf>
      <font>
        <b/>
        <i val="0"/>
        <color theme="7" tint="-0.24994659260841701"/>
      </font>
    </dxf>
    <dxf>
      <font>
        <b/>
        <i val="0"/>
        <color theme="5"/>
      </font>
    </dxf>
    <dxf>
      <font>
        <b/>
        <i val="0"/>
        <color theme="9" tint="-0.24994659260841701"/>
      </font>
    </dxf>
    <dxf>
      <font>
        <b/>
        <i val="0"/>
        <color rgb="FFC00000"/>
      </font>
    </dxf>
    <dxf>
      <fill>
        <patternFill>
          <bgColor theme="9" tint="0.79998168889431442"/>
        </patternFill>
      </fill>
    </dxf>
    <dxf>
      <font>
        <b/>
        <i val="0"/>
        <color theme="7" tint="-0.24994659260841701"/>
      </font>
    </dxf>
    <dxf>
      <font>
        <b/>
        <i val="0"/>
        <color theme="5"/>
      </font>
    </dxf>
    <dxf>
      <font>
        <b/>
        <i val="0"/>
        <color rgb="FFC00000"/>
      </font>
    </dxf>
    <dxf>
      <font>
        <b/>
        <i val="0"/>
        <color theme="9" tint="-0.24994659260841701"/>
      </font>
    </dxf>
    <dxf>
      <fill>
        <patternFill>
          <bgColor theme="9" tint="0.79998168889431442"/>
        </patternFill>
      </fill>
    </dxf>
    <dxf>
      <font>
        <b/>
        <i val="0"/>
        <color rgb="FFC00000"/>
      </font>
    </dxf>
    <dxf>
      <font>
        <b/>
        <i val="0"/>
        <color theme="7" tint="-0.24994659260841701"/>
      </font>
    </dxf>
    <dxf>
      <font>
        <b/>
        <i val="0"/>
        <color theme="5"/>
      </font>
    </dxf>
    <dxf>
      <font>
        <b/>
        <i val="0"/>
        <color theme="9" tint="-0.24994659260841701"/>
      </font>
    </dxf>
    <dxf>
      <fill>
        <patternFill>
          <bgColor theme="9" tint="0.79998168889431442"/>
        </patternFill>
      </fill>
    </dxf>
    <dxf>
      <font>
        <b/>
        <i val="0"/>
        <color theme="7" tint="-0.24994659260841701"/>
      </font>
    </dxf>
    <dxf>
      <font>
        <b/>
        <i val="0"/>
        <color theme="5"/>
      </font>
    </dxf>
    <dxf>
      <font>
        <b/>
        <i val="0"/>
        <color rgb="FFC00000"/>
      </font>
    </dxf>
    <dxf>
      <font>
        <b/>
        <i val="0"/>
        <color theme="9" tint="-0.24994659260841701"/>
      </font>
    </dxf>
    <dxf>
      <fill>
        <patternFill>
          <bgColor theme="9" tint="0.79998168889431442"/>
        </patternFill>
      </fill>
    </dxf>
    <dxf>
      <font>
        <b/>
        <i val="0"/>
        <color theme="5"/>
      </font>
    </dxf>
    <dxf>
      <font>
        <b/>
        <i val="0"/>
        <color rgb="FFC00000"/>
      </font>
    </dxf>
    <dxf>
      <font>
        <b/>
        <i val="0"/>
        <color theme="9" tint="-0.24994659260841701"/>
      </font>
    </dxf>
    <dxf>
      <font>
        <b/>
        <i val="0"/>
        <color theme="7" tint="-0.24994659260841701"/>
      </font>
    </dxf>
    <dxf>
      <fill>
        <patternFill>
          <bgColor theme="9" tint="0.79998168889431442"/>
        </patternFill>
      </fill>
    </dxf>
    <dxf>
      <font>
        <b/>
        <i val="0"/>
        <color rgb="FFC00000"/>
      </font>
    </dxf>
    <dxf>
      <font>
        <b/>
        <i val="0"/>
        <color theme="7" tint="-0.24994659260841701"/>
      </font>
    </dxf>
    <dxf>
      <font>
        <b/>
        <i val="0"/>
        <color theme="5"/>
      </font>
    </dxf>
    <dxf>
      <font>
        <b/>
        <i val="0"/>
        <color theme="9" tint="-0.24994659260841701"/>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i val="0"/>
        <strike val="0"/>
        <color theme="1"/>
      </font>
      <numFmt numFmtId="19" formatCode="dd/mm/yyyy"/>
      <fill>
        <patternFill patternType="none">
          <bgColor auto="1"/>
        </patternFill>
      </fill>
    </dxf>
    <dxf>
      <fill>
        <patternFill patternType="solid">
          <bgColor theme="0"/>
        </patternFill>
      </fill>
    </dxf>
    <dxf>
      <border>
        <bottom style="thin">
          <color auto="1"/>
        </bottom>
        <vertical/>
        <horizontal/>
      </border>
    </dxf>
    <dxf>
      <border>
        <bottom style="thin">
          <color auto="1"/>
        </bottom>
        <vertical/>
        <horizontal/>
      </border>
    </dxf>
  </dxfs>
  <tableStyles count="0" defaultTableStyle="TableStyleMedium2" defaultPivotStyle="PivotStyleLight16"/>
  <colors>
    <mruColors>
      <color rgb="FFBDE4F7"/>
      <color rgb="FF009EE0"/>
      <color rgb="FFFF5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6177085</xdr:colOff>
      <xdr:row>166</xdr:row>
      <xdr:rowOff>57109</xdr:rowOff>
    </xdr:from>
    <xdr:to>
      <xdr:col>5</xdr:col>
      <xdr:colOff>178437</xdr:colOff>
      <xdr:row>169</xdr:row>
      <xdr:rowOff>405757</xdr:rowOff>
    </xdr:to>
    <xdr:pic>
      <xdr:nvPicPr>
        <xdr:cNvPr id="14" name="Grafik 2">
          <a:extLst>
            <a:ext uri="{FF2B5EF4-FFF2-40B4-BE49-F238E27FC236}">
              <a16:creationId xmlns:a16="http://schemas.microsoft.com/office/drawing/2014/main" id="{350F3D59-2056-320B-56DB-4848184DA40A}"/>
            </a:ext>
          </a:extLst>
        </xdr:cNvPr>
        <xdr:cNvPicPr>
          <a:picLocks noChangeAspect="1"/>
        </xdr:cNvPicPr>
      </xdr:nvPicPr>
      <xdr:blipFill>
        <a:blip xmlns:r="http://schemas.openxmlformats.org/officeDocument/2006/relationships" r:embed="rId1"/>
        <a:stretch>
          <a:fillRect/>
        </a:stretch>
      </xdr:blipFill>
      <xdr:spPr>
        <a:xfrm>
          <a:off x="13282735" y="42005209"/>
          <a:ext cx="7288166" cy="2487291"/>
        </a:xfrm>
        <a:prstGeom prst="rect">
          <a:avLst/>
        </a:prstGeom>
      </xdr:spPr>
    </xdr:pic>
    <xdr:clientData/>
  </xdr:twoCellAnchor>
  <xdr:twoCellAnchor editAs="oneCell">
    <xdr:from>
      <xdr:col>2</xdr:col>
      <xdr:colOff>5216802</xdr:colOff>
      <xdr:row>85</xdr:row>
      <xdr:rowOff>134042</xdr:rowOff>
    </xdr:from>
    <xdr:to>
      <xdr:col>2</xdr:col>
      <xdr:colOff>7653964</xdr:colOff>
      <xdr:row>90</xdr:row>
      <xdr:rowOff>45142</xdr:rowOff>
    </xdr:to>
    <xdr:pic>
      <xdr:nvPicPr>
        <xdr:cNvPr id="2" name="Grafik 1">
          <a:extLst>
            <a:ext uri="{FF2B5EF4-FFF2-40B4-BE49-F238E27FC236}">
              <a16:creationId xmlns:a16="http://schemas.microsoft.com/office/drawing/2014/main" id="{F22FA917-19F1-350A-FF90-A289C7EF1EC1}"/>
            </a:ext>
          </a:extLst>
        </xdr:cNvPr>
        <xdr:cNvPicPr>
          <a:picLocks noChangeAspect="1"/>
        </xdr:cNvPicPr>
      </xdr:nvPicPr>
      <xdr:blipFill>
        <a:blip xmlns:r="http://schemas.openxmlformats.org/officeDocument/2006/relationships" r:embed="rId2"/>
        <a:stretch>
          <a:fillRect/>
        </a:stretch>
      </xdr:blipFill>
      <xdr:spPr>
        <a:xfrm>
          <a:off x="12322452" y="18869717"/>
          <a:ext cx="2437162" cy="2492375"/>
        </a:xfrm>
        <a:prstGeom prst="rect">
          <a:avLst/>
        </a:prstGeom>
      </xdr:spPr>
    </xdr:pic>
    <xdr:clientData/>
  </xdr:twoCellAnchor>
  <xdr:twoCellAnchor editAs="oneCell">
    <xdr:from>
      <xdr:col>2</xdr:col>
      <xdr:colOff>7961383</xdr:colOff>
      <xdr:row>85</xdr:row>
      <xdr:rowOff>239335</xdr:rowOff>
    </xdr:from>
    <xdr:to>
      <xdr:col>3</xdr:col>
      <xdr:colOff>678899</xdr:colOff>
      <xdr:row>90</xdr:row>
      <xdr:rowOff>157508</xdr:rowOff>
    </xdr:to>
    <xdr:pic>
      <xdr:nvPicPr>
        <xdr:cNvPr id="3" name="Grafik 2">
          <a:extLst>
            <a:ext uri="{FF2B5EF4-FFF2-40B4-BE49-F238E27FC236}">
              <a16:creationId xmlns:a16="http://schemas.microsoft.com/office/drawing/2014/main" id="{13E229D9-DFAD-E62D-0350-97DC893EABD3}"/>
            </a:ext>
          </a:extLst>
        </xdr:cNvPr>
        <xdr:cNvPicPr>
          <a:picLocks noChangeAspect="1"/>
        </xdr:cNvPicPr>
      </xdr:nvPicPr>
      <xdr:blipFill>
        <a:blip xmlns:r="http://schemas.openxmlformats.org/officeDocument/2006/relationships" r:embed="rId3"/>
        <a:stretch>
          <a:fillRect/>
        </a:stretch>
      </xdr:blipFill>
      <xdr:spPr>
        <a:xfrm>
          <a:off x="15067033" y="18975010"/>
          <a:ext cx="2271091" cy="24994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168088</xdr:colOff>
      <xdr:row>60</xdr:row>
      <xdr:rowOff>11206</xdr:rowOff>
    </xdr:from>
    <xdr:to>
      <xdr:col>10</xdr:col>
      <xdr:colOff>1035433</xdr:colOff>
      <xdr:row>78</xdr:row>
      <xdr:rowOff>136269</xdr:rowOff>
    </xdr:to>
    <xdr:pic>
      <xdr:nvPicPr>
        <xdr:cNvPr id="2" name="Grafik 1">
          <a:extLst>
            <a:ext uri="{FF2B5EF4-FFF2-40B4-BE49-F238E27FC236}">
              <a16:creationId xmlns:a16="http://schemas.microsoft.com/office/drawing/2014/main" id="{D2FCC367-DFEC-BBBB-BCA1-E038B6FC6AAA}"/>
            </a:ext>
          </a:extLst>
        </xdr:cNvPr>
        <xdr:cNvPicPr>
          <a:picLocks noChangeAspect="1"/>
        </xdr:cNvPicPr>
      </xdr:nvPicPr>
      <xdr:blipFill>
        <a:blip xmlns:r="http://schemas.openxmlformats.org/officeDocument/2006/relationships" r:embed="rId1"/>
        <a:stretch>
          <a:fillRect/>
        </a:stretch>
      </xdr:blipFill>
      <xdr:spPr>
        <a:xfrm>
          <a:off x="12214412" y="6488206"/>
          <a:ext cx="4419609" cy="354285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ominique Diehl | ee concept" id="{91829729-0806-4AF5-8DD4-FE6E45D5C276}" userId="S::diehl@ee-concept.de::e764f863-947b-4a6e-988d-31d03407f39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71" dT="2026-03-23T07:22:28.46" personId="{91829729-0806-4AF5-8DD4-FE6E45D5C276}" id="{06386068-001B-4E1A-AFF8-9EC9A6E261C1}">
    <text>QNG 1.2 noch nicht veröffentlich, daher nicht nutzbar!</text>
  </threadedComment>
  <threadedComment ref="B81" dT="2026-04-01T14:17:06.53" personId="{91829729-0806-4AF5-8DD4-FE6E45D5C276}" id="{50B3DAC3-7B64-4E53-A855-C2644F2E1616}">
    <text xml:space="preserve">Der nichterneuerbare kumulierte 
Energieverbrauch und THG-
Emissionen des deutschen Strom-
mix im Jahr 2022 sowie Ausblicke 
auf 2030 und 2050  </text>
  </threadedComment>
  <threadedComment ref="C81" dT="2026-04-01T14:17:54.92" personId="{91829729-0806-4AF5-8DD4-FE6E45D5C276}" id="{6A78A39E-9FA3-4612-8B52-423D991C8986}">
    <text>Der nichterneuerbare kumulierte 
Energieverbrauch und THG-
Emissionen des deutschen Strom-
mix im Jahr 2023 sowie Ausblicke 
auf 2030 und 2050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npro.energy/main/de/help/economic-parameters" TargetMode="External"/><Relationship Id="rId1" Type="http://schemas.openxmlformats.org/officeDocument/2006/relationships/hyperlink" Target="https://www.npro.energy/main/de/load-profiles/heat-load-and-demand"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J331"/>
  <sheetViews>
    <sheetView tabSelected="1" view="pageBreakPreview" zoomScaleNormal="85" zoomScaleSheetLayoutView="100" workbookViewId="0">
      <selection activeCell="A3" sqref="A3"/>
    </sheetView>
  </sheetViews>
  <sheetFormatPr baseColWidth="10" defaultColWidth="9.1328125" defaultRowHeight="14.25" x14ac:dyDescent="0.45"/>
  <cols>
    <col min="1" max="1" width="43.3984375" style="96" customWidth="1"/>
    <col min="2" max="2" width="63.1328125" style="97" customWidth="1"/>
    <col min="3" max="3" width="143.265625" style="91" customWidth="1"/>
    <col min="4" max="4" width="24" style="88" customWidth="1"/>
    <col min="5" max="5" width="32.1328125" style="88" customWidth="1"/>
    <col min="6" max="6" width="9.1328125" style="89"/>
    <col min="7" max="9" width="9.1328125" style="90"/>
    <col min="10" max="10" width="9.1328125" style="91"/>
    <col min="11" max="16384" width="9.1328125" style="90"/>
  </cols>
  <sheetData>
    <row r="8" spans="1:2" ht="60.95" customHeight="1" x14ac:dyDescent="0.45">
      <c r="A8" s="229" t="s">
        <v>386</v>
      </c>
      <c r="B8" s="229"/>
    </row>
    <row r="9" spans="1:2" ht="14.45" customHeight="1" x14ac:dyDescent="0.45">
      <c r="A9" s="116"/>
      <c r="B9" s="116"/>
    </row>
    <row r="12" spans="1:2" ht="20.65" x14ac:dyDescent="0.6">
      <c r="A12" s="228" t="s">
        <v>387</v>
      </c>
      <c r="B12" s="228"/>
    </row>
    <row r="13" spans="1:2" ht="12.95" customHeight="1" x14ac:dyDescent="0.6">
      <c r="A13" s="117"/>
      <c r="B13" s="117"/>
    </row>
    <row r="14" spans="1:2" ht="20.65" x14ac:dyDescent="0.6">
      <c r="A14" s="228" t="s">
        <v>412</v>
      </c>
      <c r="B14" s="228"/>
    </row>
    <row r="18" spans="1:2" ht="15.4" x14ac:dyDescent="0.45">
      <c r="A18" s="230" t="s">
        <v>402</v>
      </c>
      <c r="B18" s="230"/>
    </row>
    <row r="19" spans="1:2" ht="24.75" customHeight="1" x14ac:dyDescent="0.45">
      <c r="A19" s="122"/>
      <c r="B19" s="238"/>
    </row>
    <row r="20" spans="1:2" ht="24.75" customHeight="1" x14ac:dyDescent="0.45">
      <c r="B20" s="238"/>
    </row>
    <row r="24" spans="1:2" ht="24.95" customHeight="1" x14ac:dyDescent="0.45">
      <c r="A24" s="120" t="s">
        <v>521</v>
      </c>
      <c r="B24" s="121"/>
    </row>
    <row r="25" spans="1:2" ht="24.95" customHeight="1" x14ac:dyDescent="0.45">
      <c r="A25" s="120" t="str">
        <f>IF(B52&lt;&gt;"","Adresse","")</f>
        <v/>
      </c>
      <c r="B25" s="127" t="str">
        <f>IF(B52&lt;&gt;"",B54&amp;" "&amp;B55&amp;" in "&amp;B53&amp;" "&amp;B52,"")</f>
        <v/>
      </c>
    </row>
    <row r="44" spans="1:10" ht="15" customHeight="1" x14ac:dyDescent="0.45">
      <c r="A44" s="224" t="s">
        <v>388</v>
      </c>
      <c r="B44" s="224"/>
    </row>
    <row r="45" spans="1:10" ht="15" customHeight="1" x14ac:dyDescent="0.45">
      <c r="A45" s="235" t="s">
        <v>389</v>
      </c>
      <c r="B45" s="235"/>
    </row>
    <row r="46" spans="1:10" s="43" customFormat="1" ht="15" customHeight="1" x14ac:dyDescent="0.45">
      <c r="A46" s="233" t="s">
        <v>390</v>
      </c>
      <c r="B46" s="234"/>
      <c r="C46" s="93"/>
      <c r="D46" s="92"/>
      <c r="E46" s="92"/>
      <c r="J46" s="93"/>
    </row>
    <row r="47" spans="1:10" s="43" customFormat="1" ht="15" customHeight="1" x14ac:dyDescent="0.45">
      <c r="A47" s="235" t="s">
        <v>391</v>
      </c>
      <c r="B47" s="236"/>
      <c r="C47" s="113"/>
      <c r="D47" s="92"/>
      <c r="E47" s="92"/>
      <c r="J47" s="93"/>
    </row>
    <row r="48" spans="1:10" s="43" customFormat="1" ht="15" customHeight="1" x14ac:dyDescent="0.45">
      <c r="A48" s="118"/>
      <c r="B48" s="119"/>
      <c r="C48" s="113"/>
      <c r="D48" s="92"/>
      <c r="E48" s="92"/>
      <c r="J48" s="93"/>
    </row>
    <row r="49" spans="1:10" s="43" customFormat="1" ht="15" customHeight="1" x14ac:dyDescent="0.45">
      <c r="A49" s="13"/>
      <c r="B49" s="47"/>
      <c r="C49" s="113"/>
      <c r="D49" s="92"/>
      <c r="E49" s="92"/>
      <c r="J49" s="93"/>
    </row>
    <row r="50" spans="1:10" s="43" customFormat="1" ht="15" customHeight="1" x14ac:dyDescent="0.4">
      <c r="A50" s="58" t="s">
        <v>126</v>
      </c>
      <c r="B50" s="47"/>
      <c r="C50" s="114" t="s">
        <v>416</v>
      </c>
      <c r="D50" s="92"/>
      <c r="E50" s="92"/>
      <c r="J50" s="93"/>
    </row>
    <row r="51" spans="1:10" s="43" customFormat="1" ht="24.95" customHeight="1" x14ac:dyDescent="0.45">
      <c r="A51" s="225" t="s">
        <v>382</v>
      </c>
      <c r="B51" s="225"/>
      <c r="C51" s="221" t="s">
        <v>381</v>
      </c>
      <c r="D51" s="92"/>
      <c r="E51" s="92"/>
      <c r="J51" s="93"/>
    </row>
    <row r="52" spans="1:10" s="43" customFormat="1" ht="15" customHeight="1" x14ac:dyDescent="0.45">
      <c r="A52" s="100" t="s">
        <v>347</v>
      </c>
      <c r="B52" s="169"/>
      <c r="C52" s="221"/>
      <c r="D52" s="92"/>
      <c r="E52" s="92"/>
      <c r="J52" s="93"/>
    </row>
    <row r="53" spans="1:10" s="43" customFormat="1" ht="15" customHeight="1" x14ac:dyDescent="0.45">
      <c r="A53" s="13" t="s">
        <v>69</v>
      </c>
      <c r="B53" s="170"/>
      <c r="C53" s="221"/>
      <c r="D53" s="92"/>
      <c r="E53" s="92"/>
      <c r="J53" s="93"/>
    </row>
    <row r="54" spans="1:10" s="43" customFormat="1" ht="15" customHeight="1" x14ac:dyDescent="0.45">
      <c r="A54" s="13" t="s">
        <v>70</v>
      </c>
      <c r="B54" s="169"/>
      <c r="C54" s="221"/>
      <c r="D54" s="92"/>
      <c r="E54" s="92"/>
      <c r="J54" s="93"/>
    </row>
    <row r="55" spans="1:10" s="43" customFormat="1" ht="15" customHeight="1" x14ac:dyDescent="0.45">
      <c r="A55" s="13" t="s">
        <v>71</v>
      </c>
      <c r="B55" s="170"/>
      <c r="C55" s="221"/>
      <c r="D55" s="92"/>
      <c r="E55" s="92"/>
      <c r="J55" s="93"/>
    </row>
    <row r="56" spans="1:10" s="43" customFormat="1" ht="15" customHeight="1" x14ac:dyDescent="0.45">
      <c r="A56" s="13"/>
      <c r="B56" s="13"/>
      <c r="C56" s="221"/>
      <c r="D56" s="92"/>
      <c r="E56" s="92"/>
      <c r="J56" s="93"/>
    </row>
    <row r="57" spans="1:10" s="43" customFormat="1" ht="15" customHeight="1" x14ac:dyDescent="0.45">
      <c r="A57" s="13" t="s">
        <v>161</v>
      </c>
      <c r="B57" s="171"/>
      <c r="C57" s="93"/>
      <c r="D57" s="92"/>
      <c r="E57" s="92"/>
      <c r="J57" s="93"/>
    </row>
    <row r="58" spans="1:10" s="43" customFormat="1" ht="15" customHeight="1" x14ac:dyDescent="0.45">
      <c r="A58" s="13" t="s">
        <v>162</v>
      </c>
      <c r="B58" s="172"/>
      <c r="C58" s="93"/>
      <c r="D58" s="92"/>
      <c r="E58" s="92"/>
      <c r="J58" s="93"/>
    </row>
    <row r="59" spans="1:10" s="43" customFormat="1" ht="15" customHeight="1" x14ac:dyDescent="0.45">
      <c r="A59" s="13" t="s">
        <v>205</v>
      </c>
      <c r="B59" s="173"/>
      <c r="C59" s="93"/>
      <c r="D59" s="92"/>
      <c r="E59" s="92"/>
      <c r="J59" s="93"/>
    </row>
    <row r="60" spans="1:10" s="43" customFormat="1" ht="15" customHeight="1" x14ac:dyDescent="0.45">
      <c r="A60" s="13" t="s">
        <v>72</v>
      </c>
      <c r="B60" s="173"/>
      <c r="C60" s="93"/>
      <c r="D60" s="92"/>
      <c r="E60" s="92"/>
      <c r="J60" s="93"/>
    </row>
    <row r="61" spans="1:10" s="43" customFormat="1" ht="15" customHeight="1" x14ac:dyDescent="0.45">
      <c r="A61" s="106" t="s">
        <v>353</v>
      </c>
      <c r="B61" s="173"/>
      <c r="C61" s="93" t="s">
        <v>356</v>
      </c>
      <c r="E61" s="92"/>
      <c r="J61" s="93"/>
    </row>
    <row r="62" spans="1:10" s="43" customFormat="1" ht="13.5" x14ac:dyDescent="0.45">
      <c r="A62" s="107" t="s">
        <v>354</v>
      </c>
      <c r="B62" s="173"/>
      <c r="C62" s="93"/>
      <c r="E62" s="92"/>
      <c r="J62" s="93"/>
    </row>
    <row r="63" spans="1:10" s="43" customFormat="1" ht="27" x14ac:dyDescent="0.45">
      <c r="A63" s="107" t="s">
        <v>355</v>
      </c>
      <c r="B63" s="174"/>
      <c r="C63" s="93"/>
      <c r="E63" s="92"/>
      <c r="J63" s="93"/>
    </row>
    <row r="64" spans="1:10" s="43" customFormat="1" ht="15" customHeight="1" x14ac:dyDescent="0.45">
      <c r="A64" s="13" t="s">
        <v>132</v>
      </c>
      <c r="B64" s="175"/>
      <c r="C64" s="93"/>
      <c r="D64" s="92"/>
      <c r="E64" s="92"/>
      <c r="J64" s="93"/>
    </row>
    <row r="65" spans="1:10" s="43" customFormat="1" ht="15" customHeight="1" x14ac:dyDescent="0.45">
      <c r="A65" s="13" t="s">
        <v>152</v>
      </c>
      <c r="B65" s="176"/>
      <c r="C65" s="93"/>
      <c r="D65" s="92"/>
      <c r="E65" s="92"/>
      <c r="J65" s="93"/>
    </row>
    <row r="66" spans="1:10" s="43" customFormat="1" ht="15" customHeight="1" x14ac:dyDescent="0.45">
      <c r="A66" s="106" t="s">
        <v>384</v>
      </c>
      <c r="B66" s="177"/>
      <c r="C66" s="93" t="s">
        <v>459</v>
      </c>
      <c r="D66" s="92"/>
      <c r="E66" s="92"/>
      <c r="J66" s="93"/>
    </row>
    <row r="67" spans="1:10" s="43" customFormat="1" ht="15" customHeight="1" x14ac:dyDescent="0.45">
      <c r="A67" s="105" t="s">
        <v>385</v>
      </c>
      <c r="B67" s="178"/>
      <c r="C67" s="93"/>
      <c r="D67" s="92"/>
      <c r="E67" s="92"/>
      <c r="J67" s="93"/>
    </row>
    <row r="68" spans="1:10" s="43" customFormat="1" ht="15" customHeight="1" x14ac:dyDescent="0.45">
      <c r="A68" s="13"/>
      <c r="B68" s="47"/>
      <c r="C68" s="93"/>
      <c r="D68" s="92"/>
      <c r="E68" s="92"/>
      <c r="J68" s="93"/>
    </row>
    <row r="69" spans="1:10" s="43" customFormat="1" ht="15" customHeight="1" x14ac:dyDescent="0.45">
      <c r="A69" s="58" t="s">
        <v>139</v>
      </c>
      <c r="B69" s="47"/>
      <c r="C69" s="93"/>
      <c r="D69" s="92"/>
      <c r="E69" s="92"/>
      <c r="J69" s="93"/>
    </row>
    <row r="70" spans="1:10" s="43" customFormat="1" ht="82.5" customHeight="1" x14ac:dyDescent="0.45">
      <c r="A70" s="225" t="s">
        <v>421</v>
      </c>
      <c r="B70" s="225"/>
      <c r="C70" s="93"/>
      <c r="D70" s="92"/>
      <c r="E70" s="92"/>
      <c r="J70" s="93"/>
    </row>
    <row r="71" spans="1:10" s="43" customFormat="1" ht="15" customHeight="1" x14ac:dyDescent="0.45">
      <c r="A71" s="106" t="s">
        <v>357</v>
      </c>
      <c r="B71" s="179"/>
      <c r="C71" s="93"/>
      <c r="D71" s="92"/>
      <c r="E71" s="92"/>
      <c r="J71" s="93"/>
    </row>
    <row r="72" spans="1:10" s="43" customFormat="1" ht="15" customHeight="1" x14ac:dyDescent="0.45">
      <c r="A72" s="108" t="s">
        <v>358</v>
      </c>
      <c r="B72" s="71" t="s">
        <v>137</v>
      </c>
      <c r="C72" s="93"/>
      <c r="D72" s="92"/>
      <c r="E72" s="92"/>
      <c r="J72" s="93"/>
    </row>
    <row r="73" spans="1:10" s="43" customFormat="1" ht="15" customHeight="1" x14ac:dyDescent="0.45">
      <c r="A73" s="106">
        <v>2023</v>
      </c>
      <c r="B73" s="180"/>
      <c r="C73" s="111"/>
      <c r="D73" s="94"/>
      <c r="E73" s="94"/>
      <c r="G73" s="94"/>
      <c r="J73" s="93"/>
    </row>
    <row r="74" spans="1:10" s="43" customFormat="1" ht="15" customHeight="1" x14ac:dyDescent="0.45">
      <c r="A74" s="106">
        <v>2024</v>
      </c>
      <c r="B74" s="180"/>
      <c r="C74" s="111"/>
      <c r="D74" s="94"/>
      <c r="E74" s="94"/>
      <c r="G74" s="94"/>
      <c r="J74" s="93"/>
    </row>
    <row r="75" spans="1:10" s="43" customFormat="1" ht="15" customHeight="1" x14ac:dyDescent="0.45">
      <c r="A75" s="106">
        <v>2025</v>
      </c>
      <c r="B75" s="180"/>
      <c r="C75" s="111"/>
      <c r="D75" s="94"/>
      <c r="E75" s="94"/>
      <c r="G75" s="94"/>
      <c r="J75" s="93"/>
    </row>
    <row r="76" spans="1:10" s="43" customFormat="1" ht="15" customHeight="1" x14ac:dyDescent="0.45">
      <c r="A76" s="106" t="s">
        <v>383</v>
      </c>
      <c r="B76" s="129" t="str">
        <f>IFERROR(AVERAGEIF(B73:B75,"&gt;"&amp;0),"")</f>
        <v/>
      </c>
      <c r="C76" s="93"/>
      <c r="D76" s="94"/>
      <c r="E76" s="94"/>
      <c r="G76" s="94"/>
      <c r="J76" s="93"/>
    </row>
    <row r="77" spans="1:10" s="43" customFormat="1" ht="15" customHeight="1" x14ac:dyDescent="0.45">
      <c r="A77" s="106" t="s">
        <v>420</v>
      </c>
      <c r="B77" s="87" t="str">
        <f>IFERROR(B76/$B$65,"")</f>
        <v/>
      </c>
      <c r="C77" s="111" t="s">
        <v>398</v>
      </c>
      <c r="D77" s="94"/>
      <c r="E77" s="94"/>
      <c r="G77" s="94"/>
      <c r="J77" s="93"/>
    </row>
    <row r="78" spans="1:10" s="43" customFormat="1" ht="28.15" x14ac:dyDescent="0.45">
      <c r="A78" s="106" t="s">
        <v>422</v>
      </c>
      <c r="B78" s="64" t="str">
        <f>IFERROR(B76*Dropdown!B72/1000/1000,"")</f>
        <v/>
      </c>
      <c r="C78" s="111"/>
      <c r="D78" s="94"/>
      <c r="E78" s="94"/>
      <c r="G78" s="94"/>
      <c r="J78" s="93"/>
    </row>
    <row r="79" spans="1:10" s="43" customFormat="1" ht="15" customHeight="1" x14ac:dyDescent="0.45">
      <c r="A79" s="106"/>
      <c r="B79" s="72" t="s">
        <v>137</v>
      </c>
      <c r="C79" s="111"/>
      <c r="D79" s="94"/>
      <c r="E79" s="94"/>
      <c r="G79" s="94"/>
      <c r="J79" s="93"/>
    </row>
    <row r="80" spans="1:10" s="43" customFormat="1" ht="15" customHeight="1" x14ac:dyDescent="0.45">
      <c r="A80" s="108" t="s">
        <v>359</v>
      </c>
      <c r="B80" s="71" t="s">
        <v>137</v>
      </c>
      <c r="C80" s="111"/>
      <c r="D80" s="94"/>
      <c r="E80" s="94"/>
      <c r="G80" s="94"/>
      <c r="J80" s="93"/>
    </row>
    <row r="81" spans="1:10" s="43" customFormat="1" ht="15" customHeight="1" x14ac:dyDescent="0.45">
      <c r="A81" s="106">
        <v>2023</v>
      </c>
      <c r="B81" s="180"/>
      <c r="C81" s="111"/>
      <c r="D81" s="94"/>
      <c r="E81" s="94"/>
      <c r="G81" s="94"/>
      <c r="J81" s="93"/>
    </row>
    <row r="82" spans="1:10" s="43" customFormat="1" ht="15" customHeight="1" x14ac:dyDescent="0.45">
      <c r="A82" s="106">
        <v>2024</v>
      </c>
      <c r="B82" s="180"/>
      <c r="C82" s="111"/>
      <c r="D82" s="94"/>
      <c r="E82" s="94"/>
      <c r="G82" s="94"/>
      <c r="J82" s="93"/>
    </row>
    <row r="83" spans="1:10" s="43" customFormat="1" ht="15" customHeight="1" x14ac:dyDescent="0.45">
      <c r="A83" s="106">
        <v>2025</v>
      </c>
      <c r="B83" s="180"/>
      <c r="C83" s="111"/>
      <c r="D83" s="94"/>
      <c r="E83" s="94"/>
      <c r="G83" s="94"/>
      <c r="J83" s="93"/>
    </row>
    <row r="84" spans="1:10" s="43" customFormat="1" ht="15" customHeight="1" x14ac:dyDescent="0.45">
      <c r="A84" s="106" t="s">
        <v>399</v>
      </c>
      <c r="B84" s="40" t="str">
        <f>IFERROR(AVERAGEIF(B81:B83,"&gt;"&amp;0),"")</f>
        <v/>
      </c>
      <c r="C84" s="111"/>
      <c r="D84" s="94"/>
      <c r="E84" s="94"/>
      <c r="G84" s="94"/>
      <c r="H84" s="94"/>
      <c r="J84" s="93"/>
    </row>
    <row r="85" spans="1:10" s="43" customFormat="1" ht="15" customHeight="1" x14ac:dyDescent="0.45">
      <c r="A85" s="106" t="str">
        <f>IF(B85="","","Kennwert Wärmeverbrauch  [kWh/(m²a)]")</f>
        <v/>
      </c>
      <c r="B85" s="46" t="str">
        <f>IFERROR(IF(B269=Dropdown!J3,"",B84/$B$65),"")</f>
        <v/>
      </c>
      <c r="C85" s="111" t="s">
        <v>400</v>
      </c>
      <c r="D85" s="94"/>
      <c r="E85" s="94"/>
      <c r="G85" s="94"/>
      <c r="H85" s="94"/>
      <c r="J85" s="93"/>
    </row>
    <row r="86" spans="1:10" s="43" customFormat="1" ht="27" x14ac:dyDescent="0.45">
      <c r="A86" s="109" t="s">
        <v>360</v>
      </c>
      <c r="B86" s="46" t="str">
        <f>IFERROR(INDEX(Dropdown!$B$124:$F$133,MATCH(B60,Dropdown!$B$124:$B$133,-1),MATCH(B57,Dropdown!$B$124:$F$124,0)),"")</f>
        <v/>
      </c>
      <c r="C86" s="146" t="s">
        <v>265</v>
      </c>
      <c r="D86" s="94"/>
      <c r="E86" s="94"/>
      <c r="G86" s="94"/>
      <c r="H86" s="94"/>
      <c r="J86" s="93"/>
    </row>
    <row r="87" spans="1:10" s="43" customFormat="1" ht="28.15" x14ac:dyDescent="0.45">
      <c r="A87" s="106" t="s">
        <v>423</v>
      </c>
      <c r="B87" s="41" t="str">
        <f>IFERROR(B84*IF(AND(B269="Fernwärme",B270&lt;&gt;""),B270,VLOOKUP(B269,Dropdown!$A$72:$B$79,2))/1000/1000,"")</f>
        <v/>
      </c>
      <c r="C87" s="111"/>
      <c r="D87" s="94"/>
      <c r="E87" s="94"/>
      <c r="G87" s="94"/>
      <c r="H87" s="94"/>
      <c r="J87" s="93"/>
    </row>
    <row r="88" spans="1:10" s="43" customFormat="1" ht="14.1" customHeight="1" x14ac:dyDescent="0.45">
      <c r="A88" s="13"/>
      <c r="B88" s="47"/>
      <c r="C88" s="111"/>
      <c r="D88" s="94"/>
      <c r="E88" s="94"/>
      <c r="G88" s="94"/>
      <c r="H88" s="94"/>
      <c r="J88" s="93"/>
    </row>
    <row r="89" spans="1:10" s="43" customFormat="1" ht="114.95" customHeight="1" x14ac:dyDescent="0.45">
      <c r="A89" s="106" t="s">
        <v>361</v>
      </c>
      <c r="B89" s="199"/>
      <c r="C89" s="111"/>
      <c r="D89" s="94"/>
      <c r="E89" s="94"/>
      <c r="G89" s="94"/>
      <c r="H89" s="94"/>
      <c r="J89" s="93"/>
    </row>
    <row r="90" spans="1:10" s="43" customFormat="1" ht="13.5" x14ac:dyDescent="0.45">
      <c r="A90" s="106"/>
      <c r="B90" s="115"/>
      <c r="C90" s="111"/>
      <c r="D90" s="94"/>
      <c r="E90" s="94"/>
      <c r="G90" s="94"/>
      <c r="H90" s="94"/>
      <c r="J90" s="93"/>
    </row>
    <row r="91" spans="1:10" s="43" customFormat="1" ht="15" customHeight="1" x14ac:dyDescent="0.45">
      <c r="A91" s="48" t="s">
        <v>178</v>
      </c>
      <c r="B91" s="14"/>
      <c r="C91" s="93"/>
      <c r="D91" s="92"/>
      <c r="E91" s="92"/>
      <c r="J91" s="93"/>
    </row>
    <row r="92" spans="1:10" s="43" customFormat="1" ht="115.5" customHeight="1" x14ac:dyDescent="0.45">
      <c r="A92" s="225" t="s">
        <v>424</v>
      </c>
      <c r="B92" s="225"/>
      <c r="C92" s="106"/>
      <c r="D92" s="92"/>
      <c r="E92" s="92"/>
      <c r="J92" s="93"/>
    </row>
    <row r="93" spans="1:10" s="43" customFormat="1" ht="13.5" customHeight="1" x14ac:dyDescent="0.45">
      <c r="A93" s="65" t="s">
        <v>187</v>
      </c>
      <c r="B93" s="14"/>
      <c r="C93" s="93"/>
      <c r="D93" s="92"/>
      <c r="E93" s="92"/>
      <c r="J93" s="93"/>
    </row>
    <row r="94" spans="1:10" s="43" customFormat="1" ht="13.5" x14ac:dyDescent="0.45">
      <c r="A94" s="133" t="s">
        <v>180</v>
      </c>
      <c r="B94" s="14">
        <f>B177</f>
        <v>0</v>
      </c>
      <c r="C94" s="93"/>
      <c r="D94" s="92"/>
      <c r="E94" s="92"/>
      <c r="J94" s="93"/>
    </row>
    <row r="95" spans="1:10" s="43" customFormat="1" ht="13.5" customHeight="1" x14ac:dyDescent="0.45">
      <c r="A95" s="133" t="s">
        <v>181</v>
      </c>
      <c r="B95" s="14">
        <f>B184</f>
        <v>0</v>
      </c>
      <c r="C95" s="93"/>
      <c r="D95" s="92"/>
      <c r="E95" s="92"/>
      <c r="J95" s="93"/>
    </row>
    <row r="96" spans="1:10" s="43" customFormat="1" ht="13.5" customHeight="1" x14ac:dyDescent="0.45">
      <c r="A96" s="134" t="s">
        <v>283</v>
      </c>
      <c r="B96" s="14">
        <f>B192</f>
        <v>0</v>
      </c>
      <c r="C96" s="93"/>
      <c r="D96" s="92"/>
      <c r="E96" s="92"/>
      <c r="J96" s="93"/>
    </row>
    <row r="97" spans="1:10" s="43" customFormat="1" ht="13.5" x14ac:dyDescent="0.45">
      <c r="A97" s="133" t="s">
        <v>182</v>
      </c>
      <c r="B97" s="14">
        <f>B200</f>
        <v>0</v>
      </c>
      <c r="C97" s="93"/>
      <c r="D97" s="92"/>
      <c r="E97" s="92"/>
      <c r="J97" s="93"/>
    </row>
    <row r="98" spans="1:10" s="43" customFormat="1" ht="13.5" customHeight="1" x14ac:dyDescent="0.45">
      <c r="A98" s="133" t="s">
        <v>183</v>
      </c>
      <c r="B98" s="14">
        <f>B208</f>
        <v>0</v>
      </c>
      <c r="C98" s="93"/>
      <c r="D98" s="92"/>
      <c r="E98" s="92"/>
      <c r="J98" s="93"/>
    </row>
    <row r="99" spans="1:10" s="43" customFormat="1" ht="13.5" x14ac:dyDescent="0.45">
      <c r="A99" s="50" t="s">
        <v>233</v>
      </c>
      <c r="B99" s="14">
        <f>B216</f>
        <v>0</v>
      </c>
      <c r="C99" s="93"/>
      <c r="D99" s="92"/>
      <c r="E99" s="92"/>
      <c r="J99" s="93"/>
    </row>
    <row r="100" spans="1:10" s="43" customFormat="1" ht="13.5" customHeight="1" x14ac:dyDescent="0.45">
      <c r="A100" s="50" t="s">
        <v>234</v>
      </c>
      <c r="B100" s="14">
        <f>B224</f>
        <v>0</v>
      </c>
      <c r="C100" s="93"/>
      <c r="D100" s="92"/>
      <c r="E100" s="92"/>
      <c r="J100" s="93"/>
    </row>
    <row r="101" spans="1:10" s="43" customFormat="1" ht="13.5" customHeight="1" x14ac:dyDescent="0.45">
      <c r="A101" s="135" t="s">
        <v>245</v>
      </c>
      <c r="B101" s="14">
        <f>B232</f>
        <v>0</v>
      </c>
      <c r="C101" s="93"/>
      <c r="D101" s="92"/>
      <c r="E101" s="92"/>
      <c r="J101" s="93"/>
    </row>
    <row r="102" spans="1:10" s="43" customFormat="1" ht="13.5" customHeight="1" x14ac:dyDescent="0.45">
      <c r="A102" s="136" t="s">
        <v>200</v>
      </c>
      <c r="B102" s="14">
        <f>B240</f>
        <v>0</v>
      </c>
      <c r="C102" s="93"/>
      <c r="D102" s="92"/>
      <c r="E102" s="92"/>
      <c r="J102" s="93"/>
    </row>
    <row r="103" spans="1:10" s="43" customFormat="1" ht="13.5" x14ac:dyDescent="0.45">
      <c r="A103" s="137" t="s">
        <v>319</v>
      </c>
      <c r="B103" s="14">
        <f>B248</f>
        <v>0</v>
      </c>
      <c r="C103" s="93"/>
      <c r="D103" s="92"/>
      <c r="E103" s="92"/>
      <c r="J103" s="93"/>
    </row>
    <row r="104" spans="1:10" s="43" customFormat="1" ht="13.5" x14ac:dyDescent="0.45">
      <c r="A104" s="136" t="s">
        <v>318</v>
      </c>
      <c r="B104" s="14">
        <f>B256</f>
        <v>0</v>
      </c>
      <c r="C104" s="93"/>
      <c r="D104" s="92"/>
      <c r="E104" s="92"/>
      <c r="J104" s="93"/>
    </row>
    <row r="105" spans="1:10" s="43" customFormat="1" ht="13.5" x14ac:dyDescent="0.45">
      <c r="A105" s="138" t="s">
        <v>66</v>
      </c>
      <c r="B105" s="14">
        <f>B264</f>
        <v>0</v>
      </c>
      <c r="C105" s="93"/>
      <c r="D105" s="92"/>
      <c r="E105" s="92"/>
      <c r="J105" s="93"/>
    </row>
    <row r="106" spans="1:10" s="43" customFormat="1" ht="13.5" customHeight="1" x14ac:dyDescent="0.45">
      <c r="A106" s="49"/>
      <c r="B106" s="47"/>
      <c r="C106" s="93"/>
      <c r="D106" s="92"/>
      <c r="E106" s="92"/>
      <c r="J106" s="93"/>
    </row>
    <row r="107" spans="1:10" s="43" customFormat="1" ht="13.5" customHeight="1" x14ac:dyDescent="0.45">
      <c r="A107" s="49" t="s">
        <v>191</v>
      </c>
      <c r="C107" s="93"/>
      <c r="D107" s="92"/>
      <c r="E107" s="92"/>
      <c r="J107" s="93"/>
    </row>
    <row r="108" spans="1:10" s="43" customFormat="1" ht="13.5" customHeight="1" x14ac:dyDescent="0.45">
      <c r="A108" s="50" t="s">
        <v>239</v>
      </c>
      <c r="B108" s="51" t="str">
        <f>IF(B305="Ja","Es wurde eine Heizlastberechnung nach DIN 12831 durchgeführt.",IF(B305="Nein","Die Heizlast wurde anhand des Verbrauchs abgeschätzt",""))</f>
        <v/>
      </c>
      <c r="C108" s="93"/>
      <c r="D108" s="92"/>
      <c r="E108" s="92"/>
      <c r="J108" s="93"/>
    </row>
    <row r="109" spans="1:10" s="43" customFormat="1" ht="85.5" customHeight="1" x14ac:dyDescent="0.45">
      <c r="A109" s="13" t="s">
        <v>224</v>
      </c>
      <c r="B109" s="52" t="str">
        <f>B313</f>
        <v/>
      </c>
      <c r="C109" s="93"/>
      <c r="D109" s="92"/>
      <c r="E109" s="92"/>
      <c r="J109" s="93"/>
    </row>
    <row r="110" spans="1:10" s="43" customFormat="1" ht="54" x14ac:dyDescent="0.45">
      <c r="A110" s="106" t="s">
        <v>362</v>
      </c>
      <c r="B110" s="14" t="str">
        <f>B310</f>
        <v/>
      </c>
      <c r="C110" s="93"/>
      <c r="D110" s="92"/>
      <c r="E110" s="92"/>
      <c r="J110" s="93"/>
    </row>
    <row r="111" spans="1:10" s="43" customFormat="1" ht="13.5" customHeight="1" x14ac:dyDescent="0.45">
      <c r="A111" s="13"/>
      <c r="B111" s="47"/>
      <c r="C111" s="93"/>
      <c r="D111" s="92"/>
      <c r="E111" s="92"/>
      <c r="J111" s="93"/>
    </row>
    <row r="112" spans="1:10" s="43" customFormat="1" ht="13.5" customHeight="1" x14ac:dyDescent="0.45">
      <c r="A112" s="49" t="s">
        <v>0</v>
      </c>
      <c r="B112" s="47"/>
      <c r="C112" s="93"/>
      <c r="D112" s="92"/>
      <c r="E112" s="92"/>
      <c r="J112" s="93"/>
    </row>
    <row r="113" spans="1:10" s="43" customFormat="1" ht="27" x14ac:dyDescent="0.45">
      <c r="A113" s="109" t="s">
        <v>363</v>
      </c>
      <c r="B113" s="128" t="str">
        <f ca="1">IF(B274="","",IF(B274="nein","möglichst zeitnah",IF(B273&lt;(YEAR(TODAY())-20),"möglichst zeitnah",B273+20)))</f>
        <v/>
      </c>
      <c r="C113" s="93"/>
      <c r="D113" s="63"/>
      <c r="E113" s="92"/>
      <c r="J113" s="93"/>
    </row>
    <row r="114" spans="1:10" s="43" customFormat="1" ht="42.6" customHeight="1" x14ac:dyDescent="0.45">
      <c r="A114" s="54" t="s">
        <v>192</v>
      </c>
      <c r="B114" s="14" t="str">
        <f>IF(SUMIF('Eingabe Heizkörpercheck'!K:K,"&lt;"&amp;1,'Eingabe Heizkörpercheck'!E:E)&gt;0,"ist nach einem (Teil-)Heizkörperaustausch möglich.",
IF(SUMIF('Eingabe Heizkörpercheck'!K:K,"&lt;"&amp;1,'Eingabe Heizkörpercheck'!E:E)=0,"","ist sofort möglich"))
&amp;IF(B298="ja"," Der Anschluss an das vorhandene Wärmenetz sollte als Alternative zur Wärmepumpen-Nutzung näher geprüft werden.","")</f>
        <v/>
      </c>
      <c r="C114" s="93"/>
      <c r="D114" s="63"/>
      <c r="E114" s="92"/>
      <c r="J114" s="93"/>
    </row>
    <row r="115" spans="1:10" s="43" customFormat="1" ht="13.5" customHeight="1" x14ac:dyDescent="0.45">
      <c r="A115" s="50" t="s">
        <v>273</v>
      </c>
      <c r="B115" s="51" t="str">
        <f>IF(B291="","",IF(B291&gt;0,"wird empfohlen.","ist nicht möglich."))</f>
        <v/>
      </c>
      <c r="C115" s="93"/>
      <c r="D115" s="63"/>
      <c r="E115" s="92"/>
      <c r="J115" s="93"/>
    </row>
    <row r="116" spans="1:10" s="43" customFormat="1" ht="13.5" customHeight="1" x14ac:dyDescent="0.45">
      <c r="A116" s="50"/>
      <c r="B116" s="51"/>
      <c r="C116" s="93"/>
      <c r="D116" s="63"/>
      <c r="E116" s="92"/>
      <c r="J116" s="93"/>
    </row>
    <row r="117" spans="1:10" s="43" customFormat="1" ht="34.5" customHeight="1" x14ac:dyDescent="0.45">
      <c r="A117" s="49" t="s">
        <v>241</v>
      </c>
      <c r="B117" s="52" t="str">
        <f>IF(B64="ja","Bei sämtlichen Sanierungsmaßnahmen müssen die Anforderungen an den Denkmalschutz berücksichtigt werden.",IF(B277="Einstrang-System","Ein umfangreicher Umbau Ihres Heizsystems ist vor dem Einbau einer Wärmepumpe notwendig.",""))</f>
        <v/>
      </c>
      <c r="C117" s="93"/>
      <c r="D117" s="92"/>
      <c r="E117" s="92"/>
      <c r="J117" s="93"/>
    </row>
    <row r="118" spans="1:10" s="43" customFormat="1" ht="13.5" customHeight="1" x14ac:dyDescent="0.45">
      <c r="A118" s="53"/>
      <c r="B118" s="47"/>
      <c r="C118" s="93"/>
      <c r="D118" s="92"/>
      <c r="E118" s="92"/>
      <c r="J118" s="93"/>
    </row>
    <row r="119" spans="1:10" s="43" customFormat="1" ht="13.5" customHeight="1" x14ac:dyDescent="0.45">
      <c r="A119" s="53"/>
      <c r="B119" s="47"/>
      <c r="C119" s="93"/>
      <c r="D119" s="92"/>
      <c r="E119" s="92"/>
      <c r="J119" s="93"/>
    </row>
    <row r="120" spans="1:10" s="43" customFormat="1" ht="114.95" customHeight="1" x14ac:dyDescent="0.45">
      <c r="A120" s="106" t="s">
        <v>364</v>
      </c>
      <c r="B120" s="199"/>
      <c r="C120" s="93" t="s">
        <v>379</v>
      </c>
      <c r="D120" s="92"/>
      <c r="E120" s="92"/>
      <c r="J120" s="93"/>
    </row>
    <row r="121" spans="1:10" s="43" customFormat="1" ht="13.5" customHeight="1" x14ac:dyDescent="0.45">
      <c r="A121" s="54"/>
      <c r="B121" s="47"/>
      <c r="C121" s="93"/>
      <c r="D121" s="92"/>
      <c r="E121" s="92"/>
      <c r="J121" s="93"/>
    </row>
    <row r="122" spans="1:10" s="43" customFormat="1" ht="15" customHeight="1" x14ac:dyDescent="0.45">
      <c r="A122" s="48" t="s">
        <v>430</v>
      </c>
      <c r="B122" s="14"/>
      <c r="C122" s="93"/>
      <c r="D122" s="92"/>
      <c r="E122" s="92"/>
      <c r="J122" s="93"/>
    </row>
    <row r="123" spans="1:10" s="43" customFormat="1" ht="207.75" customHeight="1" x14ac:dyDescent="0.45">
      <c r="A123" s="225" t="s">
        <v>522</v>
      </c>
      <c r="B123" s="225"/>
      <c r="C123" s="106" t="s">
        <v>429</v>
      </c>
      <c r="D123" s="92"/>
      <c r="E123" s="92"/>
      <c r="J123" s="93"/>
    </row>
    <row r="124" spans="1:10" s="43" customFormat="1" ht="15" customHeight="1" x14ac:dyDescent="0.45">
      <c r="A124" s="55" t="s">
        <v>179</v>
      </c>
      <c r="B124" s="36"/>
      <c r="C124" s="93"/>
      <c r="D124" s="92"/>
      <c r="E124" s="92"/>
      <c r="J124" s="93"/>
    </row>
    <row r="125" spans="1:10" s="43" customFormat="1" ht="15" customHeight="1" x14ac:dyDescent="0.45">
      <c r="A125" s="106" t="s">
        <v>359</v>
      </c>
      <c r="B125" s="21" t="str">
        <f>B84</f>
        <v/>
      </c>
      <c r="C125" s="93"/>
      <c r="D125" s="92"/>
      <c r="E125" s="92"/>
      <c r="J125" s="93"/>
    </row>
    <row r="126" spans="1:10" s="43" customFormat="1" ht="15" customHeight="1" x14ac:dyDescent="0.45">
      <c r="A126" s="106" t="s">
        <v>188</v>
      </c>
      <c r="B126" s="22">
        <f>B307</f>
        <v>0</v>
      </c>
      <c r="C126" s="93"/>
      <c r="D126" s="92"/>
      <c r="E126" s="92"/>
      <c r="J126" s="93"/>
    </row>
    <row r="127" spans="1:10" s="43" customFormat="1" ht="15" customHeight="1" x14ac:dyDescent="0.45">
      <c r="A127" s="106" t="s">
        <v>186</v>
      </c>
      <c r="B127" s="14" t="str">
        <f>IFERROR(IF(B281="","",IF(B281=Dropdown!M3,3,3.5)),"")</f>
        <v/>
      </c>
      <c r="C127" s="93" t="s">
        <v>518</v>
      </c>
      <c r="D127" s="92"/>
      <c r="E127" s="92"/>
      <c r="J127" s="93"/>
    </row>
    <row r="128" spans="1:10" s="43" customFormat="1" ht="15" customHeight="1" x14ac:dyDescent="0.45">
      <c r="A128" s="93" t="s">
        <v>427</v>
      </c>
      <c r="B128" s="23">
        <f>Dropdown!B69*100</f>
        <v>12.863909774436092</v>
      </c>
      <c r="C128" s="93"/>
      <c r="D128" s="92"/>
      <c r="E128" s="92"/>
      <c r="J128" s="93"/>
    </row>
    <row r="129" spans="1:10" s="43" customFormat="1" ht="15" customHeight="1" x14ac:dyDescent="0.45">
      <c r="A129" s="93" t="s">
        <v>428</v>
      </c>
      <c r="B129" s="24">
        <f>Dropdown!B73</f>
        <v>240</v>
      </c>
      <c r="C129" s="93" t="s">
        <v>425</v>
      </c>
      <c r="D129" s="92"/>
      <c r="E129" s="92"/>
      <c r="J129" s="93"/>
    </row>
    <row r="130" spans="1:10" s="43" customFormat="1" ht="15" customHeight="1" x14ac:dyDescent="0.45">
      <c r="A130" s="13" t="s">
        <v>266</v>
      </c>
      <c r="B130" s="23">
        <f>Dropdown!B62*100</f>
        <v>25.900000000000002</v>
      </c>
      <c r="C130" s="93"/>
      <c r="D130" s="92"/>
      <c r="E130" s="92"/>
      <c r="J130" s="93"/>
    </row>
    <row r="131" spans="1:10" s="43" customFormat="1" ht="15" customHeight="1" x14ac:dyDescent="0.45">
      <c r="A131" s="56" t="s">
        <v>267</v>
      </c>
      <c r="B131" s="24">
        <f>Dropdown!B72</f>
        <v>232.125</v>
      </c>
      <c r="C131" s="93" t="s">
        <v>425</v>
      </c>
      <c r="D131" s="92"/>
      <c r="E131" s="92"/>
      <c r="J131" s="93"/>
    </row>
    <row r="132" spans="1:10" s="43" customFormat="1" ht="15" customHeight="1" x14ac:dyDescent="0.45">
      <c r="B132" s="47"/>
      <c r="C132" s="93"/>
      <c r="D132" s="92"/>
      <c r="E132" s="92"/>
      <c r="J132" s="93"/>
    </row>
    <row r="133" spans="1:10" s="43" customFormat="1" ht="15" customHeight="1" x14ac:dyDescent="0.45">
      <c r="A133" s="57" t="s">
        <v>248</v>
      </c>
      <c r="B133" s="47"/>
      <c r="C133" s="93"/>
      <c r="D133" s="92"/>
      <c r="E133" s="92"/>
      <c r="J133" s="93"/>
    </row>
    <row r="134" spans="1:10" s="43" customFormat="1" ht="34.5" customHeight="1" x14ac:dyDescent="0.45">
      <c r="A134" s="226" t="s">
        <v>506</v>
      </c>
      <c r="B134" s="226"/>
      <c r="C134" s="93"/>
      <c r="D134" s="92"/>
      <c r="E134" s="92"/>
      <c r="J134" s="93"/>
    </row>
    <row r="135" spans="1:10" s="43" customFormat="1" ht="15" customHeight="1" x14ac:dyDescent="0.45">
      <c r="A135" s="93" t="s">
        <v>359</v>
      </c>
      <c r="B135" s="47"/>
      <c r="C135" s="93"/>
      <c r="D135" s="92"/>
      <c r="E135" s="92"/>
      <c r="J135" s="93"/>
    </row>
    <row r="136" spans="1:10" s="43" customFormat="1" ht="15" customHeight="1" x14ac:dyDescent="0.45">
      <c r="A136" s="110" t="s">
        <v>410</v>
      </c>
      <c r="B136" s="36" t="str">
        <f>IFERROR(IF(OR($B$271=Dropdown!$K$6,$B$271=Dropdown!$K$7,$B$271=Dropdown!$K$8),"Bereits Wärmepumpe verbaut.",ROUND(B125/VLOOKUP(B271,Dropdown!$A$91:$B$99,2,FALSE)*Dropdown!B91,-1)),"")</f>
        <v/>
      </c>
      <c r="C136" s="93"/>
      <c r="D136" s="92"/>
      <c r="E136" s="92"/>
      <c r="J136" s="93"/>
    </row>
    <row r="137" spans="1:10" s="43" customFormat="1" ht="15" customHeight="1" x14ac:dyDescent="0.45">
      <c r="A137" s="110" t="s">
        <v>101</v>
      </c>
      <c r="B137" s="36" t="str">
        <f>IFERROR(
IF(OR($B$271=Dropdown!$K$6,$B$271=Dropdown!$K$7,$B$271=Dropdown!$K$8),"Bereits Wärmepumpe verbaut.",
IF(B281=Dropdown!M3,ROUND(B125/VLOOKUP(B271,Dropdown!$A$91:$B$99,2,FALSE)/B127,-1),ROUND(B125/VLOOKUP(B271,Dropdown!$A$91:$B$99,2,FALSE)/B127,-1))),"")</f>
        <v/>
      </c>
      <c r="C137" s="93"/>
      <c r="D137" s="92"/>
      <c r="E137" s="92"/>
      <c r="J137" s="93"/>
    </row>
    <row r="138" spans="1:10" s="43" customFormat="1" ht="15" customHeight="1" x14ac:dyDescent="0.45">
      <c r="A138" s="111" t="s">
        <v>190</v>
      </c>
      <c r="B138" s="47"/>
      <c r="C138" s="93"/>
      <c r="D138" s="92"/>
      <c r="E138" s="92"/>
      <c r="J138" s="93"/>
    </row>
    <row r="139" spans="1:10" s="43" customFormat="1" ht="15" customHeight="1" x14ac:dyDescent="0.45">
      <c r="A139" s="110" t="s">
        <v>410</v>
      </c>
      <c r="B139" s="38" t="str">
        <f>IFERROR(IF(OR($B$271=Dropdown!$K$6,$B$271=Dropdown!$K$7,$B$271=Dropdown!$K$8),"Bereits Wärmepumpe verbaut.",ROUND(B125*Dropdown!B63,-1)),"")</f>
        <v/>
      </c>
      <c r="C139" s="93" t="s">
        <v>409</v>
      </c>
      <c r="D139" s="92"/>
      <c r="E139" s="92"/>
      <c r="J139" s="93"/>
    </row>
    <row r="140" spans="1:10" s="43" customFormat="1" ht="15" customHeight="1" x14ac:dyDescent="0.45">
      <c r="A140" s="110" t="s">
        <v>189</v>
      </c>
      <c r="B140" s="38" t="str">
        <f>IFERROR(IF(OR($B$271=Dropdown!$K$6,$B$271=Dropdown!$K$7,$B$271=Dropdown!$K$8),"Bereits Wärmepumpe verbaut.",ROUND(B137*B130/100,-1)),"")</f>
        <v/>
      </c>
      <c r="C140" s="93"/>
      <c r="D140" s="92"/>
      <c r="E140" s="92"/>
      <c r="J140" s="93"/>
    </row>
    <row r="141" spans="1:10" s="43" customFormat="1" ht="15" customHeight="1" x14ac:dyDescent="0.45">
      <c r="A141" s="111" t="s">
        <v>401</v>
      </c>
      <c r="B141" s="47"/>
      <c r="C141" s="93"/>
      <c r="D141" s="92"/>
      <c r="E141" s="92"/>
      <c r="J141" s="93"/>
    </row>
    <row r="142" spans="1:10" s="43" customFormat="1" ht="15" customHeight="1" x14ac:dyDescent="0.45">
      <c r="A142" s="125" t="s">
        <v>410</v>
      </c>
      <c r="B142" s="126" t="str">
        <f>IFERROR(ROUND(B136*B129/1000,-2),"")</f>
        <v/>
      </c>
      <c r="C142" s="93"/>
      <c r="D142" s="92"/>
      <c r="E142" s="92"/>
      <c r="J142" s="93"/>
    </row>
    <row r="143" spans="1:10" s="43" customFormat="1" ht="15" customHeight="1" x14ac:dyDescent="0.45">
      <c r="A143" s="53" t="s">
        <v>189</v>
      </c>
      <c r="B143" s="39" t="str">
        <f>IFERROR(IF(OR($B$271=Dropdown!$K$6,$B$271=Dropdown!$K$7,$B$271=Dropdown!$K$8),"Bereits Wärmepumpe verbaut.",ROUND(B137*B131/1000,-2)),"")</f>
        <v/>
      </c>
      <c r="C143" s="93"/>
      <c r="D143" s="92"/>
      <c r="E143" s="92"/>
      <c r="J143" s="93"/>
    </row>
    <row r="144" spans="1:10" s="43" customFormat="1" ht="27" x14ac:dyDescent="0.45">
      <c r="A144" s="140" t="s">
        <v>315</v>
      </c>
      <c r="B144" s="167">
        <f>IFERROR(
IF(B145="",
IF(OR($B$271=Dropdown!$K$6,$B$271=Dropdown!$K$7,$B$271=Dropdown!$K$8),"Bereits Wärmepumpe verbaut.",
B65*(IF(OR(B57=Dropdown!C3,B57=Dropdown!C4),Dropdown!B155,Dropdown!B156))),B145),"")</f>
        <v>0</v>
      </c>
      <c r="C144" s="93" t="s">
        <v>455</v>
      </c>
      <c r="D144" s="92"/>
      <c r="E144" s="92"/>
      <c r="J144" s="93"/>
    </row>
    <row r="145" spans="1:10" s="43" customFormat="1" ht="13.5" x14ac:dyDescent="0.45">
      <c r="A145" s="139" t="s">
        <v>513</v>
      </c>
      <c r="B145" s="182"/>
      <c r="C145" s="93" t="s">
        <v>515</v>
      </c>
      <c r="D145" s="92"/>
      <c r="E145" s="92"/>
      <c r="J145" s="93"/>
    </row>
    <row r="146" spans="1:10" s="43" customFormat="1" ht="13.5" x14ac:dyDescent="0.45">
      <c r="A146" s="141" t="s">
        <v>507</v>
      </c>
      <c r="B146" s="143">
        <f>IF(B147="",IF(B273&lt;=2006,0.5,0.3)*MIN(B59*30000,B144),B147)</f>
        <v>0</v>
      </c>
      <c r="C146" s="93"/>
      <c r="D146" s="92"/>
      <c r="E146" s="92"/>
      <c r="J146" s="93"/>
    </row>
    <row r="147" spans="1:10" s="43" customFormat="1" ht="13.5" x14ac:dyDescent="0.45">
      <c r="A147" s="139" t="s">
        <v>514</v>
      </c>
      <c r="B147" s="182"/>
      <c r="C147" s="93" t="s">
        <v>516</v>
      </c>
      <c r="D147" s="92"/>
      <c r="E147" s="92"/>
      <c r="J147" s="93"/>
    </row>
    <row r="148" spans="1:10" s="43" customFormat="1" ht="13.5" x14ac:dyDescent="0.45">
      <c r="A148" s="142" t="s">
        <v>456</v>
      </c>
      <c r="B148" s="143">
        <f>IF(B149="",IF(OR(B57=Dropdown!C3,B57=Dropdown!C4),Dropdown!B159,Dropdown!B160)*B65,B149)</f>
        <v>0</v>
      </c>
      <c r="C148" s="93"/>
      <c r="D148" s="92"/>
      <c r="E148" s="92"/>
      <c r="J148" s="93"/>
    </row>
    <row r="149" spans="1:10" s="43" customFormat="1" ht="13.5" x14ac:dyDescent="0.45">
      <c r="A149" s="139" t="s">
        <v>517</v>
      </c>
      <c r="B149" s="182"/>
      <c r="C149" s="93"/>
      <c r="D149" s="92"/>
      <c r="E149" s="92"/>
      <c r="J149" s="93"/>
    </row>
    <row r="150" spans="1:10" s="43" customFormat="1" ht="27" x14ac:dyDescent="0.45">
      <c r="A150" s="142" t="s">
        <v>508</v>
      </c>
      <c r="B150" s="167">
        <f>B144-B146</f>
        <v>0</v>
      </c>
      <c r="C150" s="93"/>
      <c r="D150" s="92"/>
      <c r="E150" s="92"/>
      <c r="J150" s="93"/>
    </row>
    <row r="151" spans="1:10" s="43" customFormat="1" ht="26.25" customHeight="1" x14ac:dyDescent="0.45">
      <c r="A151" s="200" t="s">
        <v>509</v>
      </c>
      <c r="B151" s="104" t="str">
        <f>IFERROR(IF(OR($B$271=Dropdown!$K$6,$B$271=Dropdown!$K$7,$B$271=Dropdown!$K$8),"Bereits Wärmepumpe verbaut.",
IF((B144-IF(OR(B57=Dropdown!C3,B57=Dropdown!C4),Dropdown!B159,Dropdown!B160)*B65)/(B139-B140)
&lt;0,"Der Umstieg auf Wärmepumpen rentiert sich sofort.",
(B144-IF(OR(B57=Dropdown!C3,B57=Dropdown!C4),Dropdown!B159,Dropdown!B160)*B65)/(B139-B140))),"")</f>
        <v/>
      </c>
      <c r="C151" s="93" t="s">
        <v>411</v>
      </c>
      <c r="D151" s="92"/>
      <c r="E151" s="92"/>
      <c r="J151" s="93"/>
    </row>
    <row r="152" spans="1:10" s="43" customFormat="1" ht="27.75" customHeight="1" x14ac:dyDescent="0.45">
      <c r="A152" s="200" t="s">
        <v>511</v>
      </c>
      <c r="B152" s="104" t="str">
        <f>IFERROR(IF(OR($B$271=Dropdown!$K$6,$B$271=Dropdown!$K$7,$B$271=Dropdown!$K$8),"Bereits Wärmepumpe verbaut.",
IF((
(
(B144-IF(OR(B57=Dropdown!C3,B57=Dropdown!C4),Dropdown!B159,Dropdown!B160)*B65)
-(IF(B273&lt;=2006,0.5,0.3)*MIN(B59*30000,B144)))/(B139-B140)
)&lt;0,"Der Umstieg auf Wärmepumpen rentiert sich sofort.",(
(
(B144-IF(OR(B57=Dropdown!C3,B57=Dropdown!C4),Dropdown!B159,Dropdown!B160)*B65)
-(IF(B273&lt;=2006,0.5,0.3)*MIN(B59*30000,B144)))/(B139-B140)
))),"")</f>
        <v/>
      </c>
      <c r="C152" s="201" t="s">
        <v>431</v>
      </c>
      <c r="D152" s="92"/>
      <c r="E152" s="92"/>
      <c r="J152" s="93"/>
    </row>
    <row r="153" spans="1:10" s="43" customFormat="1" ht="13.5" x14ac:dyDescent="0.45">
      <c r="A153" s="237" t="s">
        <v>413</v>
      </c>
      <c r="B153" s="237"/>
      <c r="C153" s="93"/>
      <c r="D153" s="92"/>
      <c r="E153" s="92"/>
      <c r="J153" s="93"/>
    </row>
    <row r="154" spans="1:10" s="43" customFormat="1" ht="4.5" customHeight="1" x14ac:dyDescent="0.45">
      <c r="A154" s="145"/>
      <c r="B154" s="145"/>
      <c r="C154" s="93"/>
      <c r="D154" s="92"/>
      <c r="E154" s="92"/>
      <c r="J154" s="93"/>
    </row>
    <row r="155" spans="1:10" s="43" customFormat="1" ht="114.95" customHeight="1" x14ac:dyDescent="0.45">
      <c r="A155" s="106" t="s">
        <v>490</v>
      </c>
      <c r="B155" s="199"/>
      <c r="C155" s="93" t="s">
        <v>379</v>
      </c>
      <c r="D155" s="92"/>
      <c r="E155" s="92"/>
      <c r="J155" s="93"/>
    </row>
    <row r="156" spans="1:10" s="43" customFormat="1" ht="9" customHeight="1" x14ac:dyDescent="0.45">
      <c r="A156" s="145"/>
      <c r="B156" s="145"/>
      <c r="C156" s="93"/>
      <c r="D156" s="92"/>
      <c r="E156" s="92"/>
      <c r="J156" s="93"/>
    </row>
    <row r="157" spans="1:10" s="43" customFormat="1" ht="15" customHeight="1" x14ac:dyDescent="0.45">
      <c r="A157" s="48" t="s">
        <v>202</v>
      </c>
      <c r="B157" s="47"/>
      <c r="C157" s="93"/>
      <c r="D157" s="92"/>
      <c r="E157" s="92"/>
      <c r="J157" s="93"/>
    </row>
    <row r="158" spans="1:10" s="43" customFormat="1" ht="71.25" customHeight="1" x14ac:dyDescent="0.45">
      <c r="A158" s="227" t="s">
        <v>414</v>
      </c>
      <c r="B158" s="227"/>
      <c r="C158" s="93"/>
      <c r="D158" s="92"/>
      <c r="E158" s="92"/>
      <c r="J158" s="93"/>
    </row>
    <row r="159" spans="1:10" s="43" customFormat="1" ht="15" customHeight="1" x14ac:dyDescent="0.45">
      <c r="A159" s="45" t="s">
        <v>235</v>
      </c>
      <c r="B159" s="172"/>
      <c r="C159" s="93"/>
      <c r="D159" s="92"/>
      <c r="E159" s="92"/>
      <c r="J159" s="93"/>
    </row>
    <row r="160" spans="1:10" s="43" customFormat="1" ht="15" customHeight="1" x14ac:dyDescent="0.45">
      <c r="A160" s="13" t="s">
        <v>140</v>
      </c>
      <c r="B160" s="172"/>
      <c r="C160" s="93"/>
      <c r="D160" s="92"/>
      <c r="E160" s="92"/>
      <c r="J160" s="93"/>
    </row>
    <row r="161" spans="1:10" s="43" customFormat="1" ht="27" x14ac:dyDescent="0.45">
      <c r="A161" s="13" t="s">
        <v>141</v>
      </c>
      <c r="B161" s="172"/>
      <c r="C161" s="93"/>
      <c r="D161" s="92"/>
      <c r="E161" s="92"/>
      <c r="J161" s="93"/>
    </row>
    <row r="162" spans="1:10" s="43" customFormat="1" ht="13.5" x14ac:dyDescent="0.45">
      <c r="A162" s="106" t="s">
        <v>365</v>
      </c>
      <c r="B162" s="172"/>
      <c r="C162" s="93"/>
      <c r="D162" s="92"/>
      <c r="E162" s="92"/>
      <c r="J162" s="93"/>
    </row>
    <row r="163" spans="1:10" s="43" customFormat="1" ht="15" customHeight="1" x14ac:dyDescent="0.45">
      <c r="A163" s="13" t="s">
        <v>142</v>
      </c>
      <c r="B163" s="172"/>
      <c r="C163" s="93"/>
      <c r="D163" s="92"/>
      <c r="E163" s="92"/>
      <c r="J163" s="93"/>
    </row>
    <row r="164" spans="1:10" s="43" customFormat="1" ht="15" customHeight="1" x14ac:dyDescent="0.45">
      <c r="A164" s="13" t="s">
        <v>143</v>
      </c>
      <c r="B164" s="172"/>
      <c r="C164" s="93"/>
      <c r="D164" s="92"/>
      <c r="E164" s="92"/>
      <c r="J164" s="93"/>
    </row>
    <row r="165" spans="1:10" s="43" customFormat="1" ht="40.5" x14ac:dyDescent="0.45">
      <c r="A165" s="81" t="s">
        <v>292</v>
      </c>
      <c r="B165" s="172"/>
      <c r="C165" s="106" t="s">
        <v>293</v>
      </c>
      <c r="D165" s="92"/>
      <c r="E165" s="92"/>
      <c r="J165" s="93"/>
    </row>
    <row r="166" spans="1:10" s="43" customFormat="1" ht="15" customHeight="1" x14ac:dyDescent="0.45">
      <c r="A166" s="13"/>
      <c r="B166" s="71"/>
      <c r="C166" s="93"/>
      <c r="D166" s="92"/>
      <c r="E166" s="92"/>
      <c r="J166" s="93"/>
    </row>
    <row r="167" spans="1:10" s="43" customFormat="1" ht="114.95" customHeight="1" x14ac:dyDescent="0.45">
      <c r="A167" s="106" t="s">
        <v>366</v>
      </c>
      <c r="B167" s="168"/>
      <c r="C167" s="93"/>
      <c r="D167" s="92"/>
      <c r="E167" s="92"/>
      <c r="J167" s="93"/>
    </row>
    <row r="168" spans="1:10" s="43" customFormat="1" ht="13.5" customHeight="1" x14ac:dyDescent="0.45">
      <c r="A168" s="54"/>
      <c r="B168" s="47"/>
      <c r="C168" s="93"/>
      <c r="D168" s="92"/>
      <c r="E168" s="92"/>
      <c r="J168" s="93"/>
    </row>
    <row r="169" spans="1:10" s="43" customFormat="1" ht="15" customHeight="1" x14ac:dyDescent="0.45">
      <c r="A169" s="58" t="s">
        <v>367</v>
      </c>
      <c r="B169" s="47"/>
      <c r="C169" s="222" t="s">
        <v>418</v>
      </c>
      <c r="D169" s="92"/>
      <c r="E169" s="92"/>
      <c r="J169" s="93"/>
    </row>
    <row r="170" spans="1:10" s="43" customFormat="1" ht="81" customHeight="1" x14ac:dyDescent="0.45">
      <c r="A170" s="226" t="s">
        <v>417</v>
      </c>
      <c r="B170" s="226"/>
      <c r="C170" s="222"/>
      <c r="D170" s="92"/>
      <c r="J170" s="93"/>
    </row>
    <row r="171" spans="1:10" s="43" customFormat="1" ht="15" customHeight="1" x14ac:dyDescent="0.45">
      <c r="A171" s="106" t="s">
        <v>368</v>
      </c>
      <c r="B171" s="101" t="str">
        <f>Dropdown!$C$13</f>
        <v>Hier Ort des Bauteils eingeben</v>
      </c>
      <c r="C171" s="222"/>
      <c r="D171" s="92"/>
      <c r="E171" s="92"/>
      <c r="J171" s="93"/>
    </row>
    <row r="172" spans="1:10" s="43" customFormat="1" ht="15" customHeight="1" x14ac:dyDescent="0.45">
      <c r="A172" s="112" t="s">
        <v>85</v>
      </c>
      <c r="B172" s="172"/>
      <c r="C172" s="93"/>
    </row>
    <row r="173" spans="1:10" s="43" customFormat="1" ht="15" customHeight="1" x14ac:dyDescent="0.45">
      <c r="A173" s="112" t="s">
        <v>369</v>
      </c>
      <c r="B173" s="173"/>
      <c r="C173" s="93"/>
    </row>
    <row r="174" spans="1:10" s="43" customFormat="1" ht="15" customHeight="1" x14ac:dyDescent="0.45">
      <c r="A174" s="112" t="s">
        <v>204</v>
      </c>
      <c r="B174" s="183"/>
      <c r="C174" s="93" t="s">
        <v>380</v>
      </c>
    </row>
    <row r="175" spans="1:10" s="43" customFormat="1" ht="15" customHeight="1" x14ac:dyDescent="0.45">
      <c r="A175" s="112" t="s">
        <v>297</v>
      </c>
      <c r="B175" s="184"/>
      <c r="C175" s="93"/>
    </row>
    <row r="176" spans="1:10" s="43" customFormat="1" ht="15" customHeight="1" x14ac:dyDescent="0.45">
      <c r="A176" s="112" t="s">
        <v>510</v>
      </c>
      <c r="B176" s="95" t="str">
        <f t="array" ref="B176">IF(ISBLANK($B175),"",
INDEX(Dropdown!$B$143:$E$143,MATCH(TRUE,Dropdown!$B$144:$E$144&gt;=B175,0)))</f>
        <v/>
      </c>
      <c r="C176" s="93"/>
    </row>
    <row r="177" spans="1:3" s="43" customFormat="1" ht="15" customHeight="1" x14ac:dyDescent="0.45">
      <c r="A177" s="112" t="s">
        <v>287</v>
      </c>
      <c r="B177" s="175"/>
      <c r="C177" s="93" t="s">
        <v>228</v>
      </c>
    </row>
    <row r="178" spans="1:3" s="43" customFormat="1" ht="15" customHeight="1" x14ac:dyDescent="0.45">
      <c r="A178" s="106" t="s">
        <v>370</v>
      </c>
      <c r="B178" s="98" t="str">
        <f>Dropdown!$C$13</f>
        <v>Hier Ort des Bauteils eingeben</v>
      </c>
      <c r="C178" s="93" t="s">
        <v>432</v>
      </c>
    </row>
    <row r="179" spans="1:3" s="43" customFormat="1" ht="15" customHeight="1" x14ac:dyDescent="0.45">
      <c r="A179" s="112" t="s">
        <v>85</v>
      </c>
      <c r="B179" s="177"/>
      <c r="C179" s="93"/>
    </row>
    <row r="180" spans="1:3" s="43" customFormat="1" ht="15" customHeight="1" x14ac:dyDescent="0.45">
      <c r="A180" s="112" t="s">
        <v>369</v>
      </c>
      <c r="B180" s="178"/>
      <c r="C180" s="93"/>
    </row>
    <row r="181" spans="1:3" s="43" customFormat="1" ht="15" customHeight="1" x14ac:dyDescent="0.45">
      <c r="A181" s="112" t="s">
        <v>204</v>
      </c>
      <c r="B181" s="185"/>
      <c r="C181" s="93" t="s">
        <v>380</v>
      </c>
    </row>
    <row r="182" spans="1:3" s="43" customFormat="1" ht="15" customHeight="1" x14ac:dyDescent="0.45">
      <c r="A182" s="112" t="s">
        <v>297</v>
      </c>
      <c r="B182" s="186"/>
      <c r="C182" s="93"/>
    </row>
    <row r="183" spans="1:3" s="43" customFormat="1" ht="15" customHeight="1" x14ac:dyDescent="0.45">
      <c r="A183" s="112" t="s">
        <v>510</v>
      </c>
      <c r="B183" s="95" t="str">
        <f t="array" ref="B183">IF(ISBLANK($B182),"",
INDEX(Dropdown!$B$143:$E$143,MATCH(TRUE,Dropdown!$B$144:$E$144&gt;=B182,0)))</f>
        <v/>
      </c>
      <c r="C183" s="93"/>
    </row>
    <row r="184" spans="1:3" s="43" customFormat="1" ht="15" customHeight="1" x14ac:dyDescent="0.45">
      <c r="A184" s="112" t="s">
        <v>287</v>
      </c>
      <c r="B184" s="175"/>
      <c r="C184" s="93" t="s">
        <v>228</v>
      </c>
    </row>
    <row r="185" spans="1:3" s="43" customFormat="1" ht="15" customHeight="1" x14ac:dyDescent="0.45">
      <c r="A185" s="112"/>
      <c r="B185" s="47" t="s">
        <v>137</v>
      </c>
      <c r="C185" s="93"/>
    </row>
    <row r="186" spans="1:3" s="43" customFormat="1" ht="15" customHeight="1" x14ac:dyDescent="0.45">
      <c r="A186" s="106" t="s">
        <v>284</v>
      </c>
      <c r="B186" s="47" t="s">
        <v>137</v>
      </c>
      <c r="C186" s="93"/>
    </row>
    <row r="187" spans="1:3" s="43" customFormat="1" ht="15" customHeight="1" x14ac:dyDescent="0.45">
      <c r="A187" s="112" t="s">
        <v>85</v>
      </c>
      <c r="B187" s="177"/>
      <c r="C187" s="93"/>
    </row>
    <row r="188" spans="1:3" s="43" customFormat="1" ht="15" customHeight="1" x14ac:dyDescent="0.45">
      <c r="A188" s="112" t="s">
        <v>369</v>
      </c>
      <c r="B188" s="178"/>
      <c r="C188" s="93"/>
    </row>
    <row r="189" spans="1:3" s="43" customFormat="1" ht="15" customHeight="1" x14ac:dyDescent="0.45">
      <c r="A189" s="112" t="s">
        <v>204</v>
      </c>
      <c r="B189" s="185"/>
      <c r="C189" s="93" t="s">
        <v>380</v>
      </c>
    </row>
    <row r="190" spans="1:3" s="43" customFormat="1" ht="15" customHeight="1" x14ac:dyDescent="0.45">
      <c r="A190" s="112" t="s">
        <v>297</v>
      </c>
      <c r="B190" s="186"/>
      <c r="C190" s="93"/>
    </row>
    <row r="191" spans="1:3" s="43" customFormat="1" ht="15" customHeight="1" x14ac:dyDescent="0.45">
      <c r="A191" s="112" t="s">
        <v>510</v>
      </c>
      <c r="B191" s="95" t="str">
        <f t="array" ref="B191">IF(ISBLANK($B190),"",
INDEX(Dropdown!$B$143:$E$143,MATCH(TRUE,Dropdown!$B$145:$E$145&gt;=B190,0)))</f>
        <v/>
      </c>
      <c r="C191" s="93"/>
    </row>
    <row r="192" spans="1:3" s="43" customFormat="1" ht="15" customHeight="1" x14ac:dyDescent="0.45">
      <c r="A192" s="112" t="s">
        <v>287</v>
      </c>
      <c r="B192" s="175"/>
      <c r="C192" s="93" t="s">
        <v>228</v>
      </c>
    </row>
    <row r="193" spans="1:3" s="43" customFormat="1" ht="15" customHeight="1" x14ac:dyDescent="0.45">
      <c r="A193" s="112"/>
      <c r="B193" s="82"/>
      <c r="C193" s="93"/>
    </row>
    <row r="194" spans="1:3" s="43" customFormat="1" ht="15" customHeight="1" x14ac:dyDescent="0.45">
      <c r="A194" s="106" t="s">
        <v>371</v>
      </c>
      <c r="B194" s="102" t="str">
        <f>Dropdown!$C$13</f>
        <v>Hier Ort des Bauteils eingeben</v>
      </c>
      <c r="C194" s="93" t="s">
        <v>432</v>
      </c>
    </row>
    <row r="195" spans="1:3" s="43" customFormat="1" ht="15" customHeight="1" x14ac:dyDescent="0.45">
      <c r="A195" s="112" t="s">
        <v>85</v>
      </c>
      <c r="B195" s="172"/>
      <c r="C195" s="93"/>
    </row>
    <row r="196" spans="1:3" s="43" customFormat="1" ht="15" customHeight="1" x14ac:dyDescent="0.45">
      <c r="A196" s="112" t="s">
        <v>369</v>
      </c>
      <c r="B196" s="173"/>
      <c r="C196" s="93"/>
    </row>
    <row r="197" spans="1:3" s="43" customFormat="1" ht="15" customHeight="1" x14ac:dyDescent="0.45">
      <c r="A197" s="112" t="s">
        <v>204</v>
      </c>
      <c r="B197" s="183"/>
      <c r="C197" s="93" t="s">
        <v>380</v>
      </c>
    </row>
    <row r="198" spans="1:3" s="43" customFormat="1" ht="15" customHeight="1" x14ac:dyDescent="0.45">
      <c r="A198" s="112" t="s">
        <v>297</v>
      </c>
      <c r="B198" s="184"/>
      <c r="C198" s="93"/>
    </row>
    <row r="199" spans="1:3" s="43" customFormat="1" ht="15" customHeight="1" x14ac:dyDescent="0.45">
      <c r="A199" s="112" t="s">
        <v>510</v>
      </c>
      <c r="B199" s="95" t="str">
        <f t="array" ref="B199">IF(ISBLANK($B198),"",
INDEX(Dropdown!$B$143:$E$143,MATCH(TRUE,Dropdown!$B$146:$E$146&gt;=B198,0)))</f>
        <v/>
      </c>
      <c r="C199" s="93"/>
    </row>
    <row r="200" spans="1:3" s="43" customFormat="1" ht="15" customHeight="1" x14ac:dyDescent="0.45">
      <c r="A200" s="112" t="s">
        <v>287</v>
      </c>
      <c r="B200" s="175"/>
      <c r="C200" s="93" t="s">
        <v>228</v>
      </c>
    </row>
    <row r="201" spans="1:3" s="43" customFormat="1" ht="15" customHeight="1" x14ac:dyDescent="0.45">
      <c r="A201" s="112"/>
      <c r="B201" s="82"/>
      <c r="C201" s="93"/>
    </row>
    <row r="202" spans="1:3" s="43" customFormat="1" ht="15" customHeight="1" x14ac:dyDescent="0.45">
      <c r="A202" s="106" t="s">
        <v>372</v>
      </c>
      <c r="B202" s="98" t="str">
        <f>Dropdown!$C$13</f>
        <v>Hier Ort des Bauteils eingeben</v>
      </c>
      <c r="C202" s="93" t="s">
        <v>432</v>
      </c>
    </row>
    <row r="203" spans="1:3" s="43" customFormat="1" ht="15" customHeight="1" x14ac:dyDescent="0.45">
      <c r="A203" s="112" t="s">
        <v>85</v>
      </c>
      <c r="B203" s="177"/>
      <c r="C203" s="93"/>
    </row>
    <row r="204" spans="1:3" s="43" customFormat="1" ht="15" customHeight="1" x14ac:dyDescent="0.45">
      <c r="A204" s="112" t="s">
        <v>369</v>
      </c>
      <c r="B204" s="178"/>
      <c r="C204" s="93"/>
    </row>
    <row r="205" spans="1:3" s="43" customFormat="1" ht="15" customHeight="1" x14ac:dyDescent="0.45">
      <c r="A205" s="112" t="s">
        <v>204</v>
      </c>
      <c r="B205" s="185"/>
      <c r="C205" s="93" t="s">
        <v>380</v>
      </c>
    </row>
    <row r="206" spans="1:3" s="43" customFormat="1" ht="15" customHeight="1" x14ac:dyDescent="0.45">
      <c r="A206" s="112" t="s">
        <v>297</v>
      </c>
      <c r="B206" s="186"/>
      <c r="C206" s="93"/>
    </row>
    <row r="207" spans="1:3" s="43" customFormat="1" ht="15" customHeight="1" x14ac:dyDescent="0.45">
      <c r="A207" s="112" t="s">
        <v>510</v>
      </c>
      <c r="B207" s="95" t="str">
        <f t="array" ref="B207">IF(ISBLANK($B206),"",
INDEX(Dropdown!$B$143:$E$143,MATCH(TRUE,Dropdown!$B$146:$E$146&gt;=B206,0)))</f>
        <v/>
      </c>
      <c r="C207" s="93"/>
    </row>
    <row r="208" spans="1:3" s="43" customFormat="1" ht="15" customHeight="1" x14ac:dyDescent="0.45">
      <c r="A208" s="112" t="s">
        <v>287</v>
      </c>
      <c r="B208" s="175"/>
      <c r="C208" s="93" t="s">
        <v>228</v>
      </c>
    </row>
    <row r="209" spans="1:10" s="43" customFormat="1" ht="15" customHeight="1" x14ac:dyDescent="0.45">
      <c r="A209" s="112"/>
      <c r="B209" s="82"/>
      <c r="C209" s="93"/>
    </row>
    <row r="210" spans="1:10" s="43" customFormat="1" ht="15" customHeight="1" x14ac:dyDescent="0.45">
      <c r="A210" s="106" t="s">
        <v>373</v>
      </c>
      <c r="B210" s="102" t="str">
        <f>Dropdown!$C$13</f>
        <v>Hier Ort des Bauteils eingeben</v>
      </c>
      <c r="C210" s="93" t="s">
        <v>432</v>
      </c>
      <c r="D210" s="92"/>
      <c r="E210" s="92"/>
      <c r="J210" s="93"/>
    </row>
    <row r="211" spans="1:10" s="43" customFormat="1" ht="15" customHeight="1" x14ac:dyDescent="0.45">
      <c r="A211" s="112" t="s">
        <v>85</v>
      </c>
      <c r="B211" s="172"/>
      <c r="C211" s="93"/>
    </row>
    <row r="212" spans="1:10" s="43" customFormat="1" ht="15" customHeight="1" x14ac:dyDescent="0.45">
      <c r="A212" s="112" t="s">
        <v>369</v>
      </c>
      <c r="B212" s="173"/>
      <c r="C212" s="93"/>
    </row>
    <row r="213" spans="1:10" s="43" customFormat="1" ht="15" customHeight="1" x14ac:dyDescent="0.45">
      <c r="A213" s="112" t="s">
        <v>204</v>
      </c>
      <c r="B213" s="183"/>
      <c r="C213" s="93" t="s">
        <v>380</v>
      </c>
    </row>
    <row r="214" spans="1:10" s="43" customFormat="1" ht="15" customHeight="1" x14ac:dyDescent="0.45">
      <c r="A214" s="112" t="s">
        <v>297</v>
      </c>
      <c r="B214" s="184"/>
      <c r="C214" s="93"/>
    </row>
    <row r="215" spans="1:10" s="43" customFormat="1" ht="15" customHeight="1" x14ac:dyDescent="0.45">
      <c r="A215" s="112" t="s">
        <v>510</v>
      </c>
      <c r="B215" s="95" t="str">
        <f t="array" ref="B215">IF(ISBLANK($B214),"",
INDEX(Dropdown!$B$143:$E$143,MATCH(TRUE,Dropdown!$B$147:$E$147&gt;=B214,0)))</f>
        <v/>
      </c>
      <c r="C215" s="93"/>
    </row>
    <row r="216" spans="1:10" s="43" customFormat="1" ht="15" customHeight="1" x14ac:dyDescent="0.45">
      <c r="A216" s="112" t="s">
        <v>287</v>
      </c>
      <c r="B216" s="175"/>
      <c r="C216" s="93" t="s">
        <v>228</v>
      </c>
    </row>
    <row r="217" spans="1:10" s="43" customFormat="1" ht="15" customHeight="1" x14ac:dyDescent="0.45">
      <c r="A217" s="112"/>
      <c r="B217" s="14"/>
      <c r="C217" s="93"/>
    </row>
    <row r="218" spans="1:10" s="43" customFormat="1" ht="15" customHeight="1" x14ac:dyDescent="0.45">
      <c r="A218" s="106" t="s">
        <v>374</v>
      </c>
      <c r="B218" s="98" t="str">
        <f>Dropdown!$C$13</f>
        <v>Hier Ort des Bauteils eingeben</v>
      </c>
      <c r="C218" s="93" t="s">
        <v>432</v>
      </c>
      <c r="D218" s="92"/>
      <c r="E218" s="92"/>
      <c r="J218" s="93"/>
    </row>
    <row r="219" spans="1:10" s="43" customFormat="1" ht="15" customHeight="1" x14ac:dyDescent="0.45">
      <c r="A219" s="112" t="s">
        <v>85</v>
      </c>
      <c r="B219" s="177"/>
      <c r="C219" s="93"/>
    </row>
    <row r="220" spans="1:10" s="43" customFormat="1" ht="15" customHeight="1" x14ac:dyDescent="0.45">
      <c r="A220" s="112" t="s">
        <v>369</v>
      </c>
      <c r="B220" s="178"/>
      <c r="C220" s="93"/>
    </row>
    <row r="221" spans="1:10" s="43" customFormat="1" ht="15" customHeight="1" x14ac:dyDescent="0.45">
      <c r="A221" s="112" t="s">
        <v>204</v>
      </c>
      <c r="B221" s="185"/>
      <c r="C221" s="93" t="s">
        <v>380</v>
      </c>
    </row>
    <row r="222" spans="1:10" s="43" customFormat="1" ht="15" customHeight="1" x14ac:dyDescent="0.45">
      <c r="A222" s="112" t="s">
        <v>297</v>
      </c>
      <c r="B222" s="186"/>
      <c r="C222" s="93"/>
    </row>
    <row r="223" spans="1:10" s="43" customFormat="1" ht="15" customHeight="1" x14ac:dyDescent="0.45">
      <c r="A223" s="112" t="s">
        <v>510</v>
      </c>
      <c r="B223" s="95" t="str">
        <f t="array" ref="B223">IF(ISBLANK($B222),"",
INDEX(Dropdown!$B$143:$E$143,MATCH(TRUE,Dropdown!$B$147:$E$147&gt;=B222,0)))</f>
        <v/>
      </c>
      <c r="C223" s="93"/>
    </row>
    <row r="224" spans="1:10" s="43" customFormat="1" ht="15" customHeight="1" x14ac:dyDescent="0.45">
      <c r="A224" s="112" t="s">
        <v>287</v>
      </c>
      <c r="B224" s="175"/>
      <c r="C224" s="93" t="s">
        <v>228</v>
      </c>
    </row>
    <row r="225" spans="1:3" s="43" customFormat="1" ht="15" customHeight="1" x14ac:dyDescent="0.45">
      <c r="A225" s="112"/>
      <c r="B225" s="82"/>
      <c r="C225" s="93"/>
    </row>
    <row r="226" spans="1:3" s="43" customFormat="1" ht="15" customHeight="1" x14ac:dyDescent="0.45">
      <c r="A226" s="106" t="s">
        <v>375</v>
      </c>
      <c r="B226" s="98" t="str">
        <f>Dropdown!$C$13</f>
        <v>Hier Ort des Bauteils eingeben</v>
      </c>
      <c r="C226" s="93" t="s">
        <v>432</v>
      </c>
    </row>
    <row r="227" spans="1:3" s="43" customFormat="1" ht="15" customHeight="1" x14ac:dyDescent="0.45">
      <c r="A227" s="112" t="s">
        <v>85</v>
      </c>
      <c r="B227" s="177"/>
      <c r="C227" s="93"/>
    </row>
    <row r="228" spans="1:3" s="43" customFormat="1" ht="15" customHeight="1" x14ac:dyDescent="0.45">
      <c r="A228" s="112" t="s">
        <v>369</v>
      </c>
      <c r="B228" s="178"/>
      <c r="C228" s="93"/>
    </row>
    <row r="229" spans="1:3" s="43" customFormat="1" ht="15" customHeight="1" x14ac:dyDescent="0.45">
      <c r="A229" s="112" t="s">
        <v>204</v>
      </c>
      <c r="B229" s="185"/>
      <c r="C229" s="93" t="s">
        <v>380</v>
      </c>
    </row>
    <row r="230" spans="1:3" s="43" customFormat="1" ht="15" customHeight="1" x14ac:dyDescent="0.45">
      <c r="A230" s="112" t="s">
        <v>297</v>
      </c>
      <c r="B230" s="186"/>
      <c r="C230" s="93"/>
    </row>
    <row r="231" spans="1:3" s="43" customFormat="1" ht="15" customHeight="1" x14ac:dyDescent="0.45">
      <c r="A231" s="112" t="s">
        <v>510</v>
      </c>
      <c r="B231" s="95" t="str">
        <f t="array" ref="B231">IF(ISBLANK($B230),"",
INDEX(Dropdown!$B$143:$E$143,MATCH(TRUE,Dropdown!$B$147:$E$147&gt;=B230,0)))</f>
        <v/>
      </c>
      <c r="C231" s="93"/>
    </row>
    <row r="232" spans="1:3" s="43" customFormat="1" ht="15" customHeight="1" x14ac:dyDescent="0.45">
      <c r="A232" s="112" t="s">
        <v>287</v>
      </c>
      <c r="B232" s="175"/>
      <c r="C232" s="93" t="s">
        <v>228</v>
      </c>
    </row>
    <row r="233" spans="1:3" s="43" customFormat="1" ht="15" customHeight="1" x14ac:dyDescent="0.45">
      <c r="A233" s="112"/>
      <c r="B233" s="82"/>
      <c r="C233" s="93"/>
    </row>
    <row r="234" spans="1:3" s="43" customFormat="1" ht="15" customHeight="1" x14ac:dyDescent="0.45">
      <c r="A234" s="106" t="s">
        <v>200</v>
      </c>
      <c r="B234" s="98" t="str">
        <f>Dropdown!$C$13</f>
        <v>Hier Ort des Bauteils eingeben</v>
      </c>
      <c r="C234" s="93" t="s">
        <v>432</v>
      </c>
    </row>
    <row r="235" spans="1:3" s="43" customFormat="1" ht="15" customHeight="1" x14ac:dyDescent="0.45">
      <c r="A235" s="112" t="s">
        <v>85</v>
      </c>
      <c r="B235" s="177"/>
      <c r="C235" s="93"/>
    </row>
    <row r="236" spans="1:3" s="43" customFormat="1" ht="15" customHeight="1" x14ac:dyDescent="0.45">
      <c r="A236" s="112" t="s">
        <v>369</v>
      </c>
      <c r="B236" s="178"/>
      <c r="C236" s="93"/>
    </row>
    <row r="237" spans="1:3" s="43" customFormat="1" ht="15" customHeight="1" x14ac:dyDescent="0.45">
      <c r="A237" s="112" t="s">
        <v>204</v>
      </c>
      <c r="B237" s="185"/>
      <c r="C237" s="93" t="s">
        <v>380</v>
      </c>
    </row>
    <row r="238" spans="1:3" s="43" customFormat="1" ht="15" customHeight="1" x14ac:dyDescent="0.45">
      <c r="A238" s="112" t="s">
        <v>297</v>
      </c>
      <c r="B238" s="186"/>
      <c r="C238" s="93"/>
    </row>
    <row r="239" spans="1:3" s="43" customFormat="1" ht="15" customHeight="1" x14ac:dyDescent="0.45">
      <c r="A239" s="112" t="s">
        <v>510</v>
      </c>
      <c r="B239" s="95" t="str">
        <f t="array" ref="B239">IF(ISBLANK($B238),"",
INDEX(Dropdown!$B$143:$E$143,MATCH(TRUE,Dropdown!$B$147:$E$147&gt;=B238,0)))</f>
        <v/>
      </c>
      <c r="C239" s="93"/>
    </row>
    <row r="240" spans="1:3" s="43" customFormat="1" ht="15" customHeight="1" x14ac:dyDescent="0.45">
      <c r="A240" s="112" t="s">
        <v>287</v>
      </c>
      <c r="B240" s="175"/>
      <c r="C240" s="93" t="s">
        <v>228</v>
      </c>
    </row>
    <row r="241" spans="1:10" s="43" customFormat="1" ht="15" customHeight="1" x14ac:dyDescent="0.45">
      <c r="A241" s="112"/>
      <c r="B241" s="14"/>
      <c r="C241" s="93"/>
    </row>
    <row r="242" spans="1:10" s="43" customFormat="1" ht="15" customHeight="1" x14ac:dyDescent="0.45">
      <c r="A242" s="106" t="s">
        <v>376</v>
      </c>
      <c r="B242" s="102" t="str">
        <f>Dropdown!$C$13</f>
        <v>Hier Ort des Bauteils eingeben</v>
      </c>
      <c r="C242" s="93" t="s">
        <v>432</v>
      </c>
      <c r="D242" s="92"/>
      <c r="E242" s="92"/>
      <c r="J242" s="93"/>
    </row>
    <row r="243" spans="1:10" s="43" customFormat="1" ht="15" customHeight="1" x14ac:dyDescent="0.45">
      <c r="A243" s="112" t="s">
        <v>85</v>
      </c>
      <c r="B243" s="172"/>
      <c r="C243" s="93"/>
    </row>
    <row r="244" spans="1:10" s="43" customFormat="1" ht="15" customHeight="1" x14ac:dyDescent="0.45">
      <c r="A244" s="112" t="s">
        <v>369</v>
      </c>
      <c r="B244" s="173"/>
      <c r="C244" s="93"/>
    </row>
    <row r="245" spans="1:10" s="43" customFormat="1" ht="15" customHeight="1" x14ac:dyDescent="0.45">
      <c r="A245" s="112" t="s">
        <v>204</v>
      </c>
      <c r="B245" s="183"/>
      <c r="C245" s="93" t="s">
        <v>380</v>
      </c>
    </row>
    <row r="246" spans="1:10" s="43" customFormat="1" ht="15" customHeight="1" x14ac:dyDescent="0.45">
      <c r="A246" s="112" t="s">
        <v>297</v>
      </c>
      <c r="B246" s="184"/>
      <c r="C246" s="93"/>
    </row>
    <row r="247" spans="1:10" s="43" customFormat="1" ht="15" customHeight="1" x14ac:dyDescent="0.45">
      <c r="A247" s="112" t="s">
        <v>510</v>
      </c>
      <c r="B247" s="95" t="str">
        <f t="array" ref="B247">IF(ISBLANK($B246),"",
INDEX(Dropdown!$B$143:$E$143,MATCH(TRUE,Dropdown!$B$148:$E$148&gt;=B246,0)))</f>
        <v/>
      </c>
      <c r="C247" s="93"/>
    </row>
    <row r="248" spans="1:10" s="43" customFormat="1" ht="15" customHeight="1" x14ac:dyDescent="0.45">
      <c r="A248" s="112" t="s">
        <v>287</v>
      </c>
      <c r="B248" s="175"/>
      <c r="C248" s="93" t="s">
        <v>228</v>
      </c>
    </row>
    <row r="249" spans="1:10" s="43" customFormat="1" ht="15" customHeight="1" x14ac:dyDescent="0.45">
      <c r="A249" s="112"/>
      <c r="B249" s="82"/>
      <c r="C249" s="93"/>
    </row>
    <row r="250" spans="1:10" s="43" customFormat="1" ht="15" customHeight="1" x14ac:dyDescent="0.45">
      <c r="A250" s="106" t="s">
        <v>377</v>
      </c>
      <c r="B250" s="98" t="str">
        <f>Dropdown!$C$13</f>
        <v>Hier Ort des Bauteils eingeben</v>
      </c>
      <c r="C250" s="93" t="s">
        <v>432</v>
      </c>
      <c r="D250" s="92"/>
      <c r="E250" s="92"/>
      <c r="J250" s="93"/>
    </row>
    <row r="251" spans="1:10" s="43" customFormat="1" ht="15" customHeight="1" x14ac:dyDescent="0.45">
      <c r="A251" s="112" t="s">
        <v>85</v>
      </c>
      <c r="B251" s="177"/>
      <c r="C251" s="93"/>
    </row>
    <row r="252" spans="1:10" s="43" customFormat="1" ht="15" customHeight="1" x14ac:dyDescent="0.45">
      <c r="A252" s="112" t="s">
        <v>369</v>
      </c>
      <c r="B252" s="178"/>
      <c r="C252" s="93"/>
    </row>
    <row r="253" spans="1:10" s="43" customFormat="1" ht="15" customHeight="1" x14ac:dyDescent="0.45">
      <c r="A253" s="112" t="s">
        <v>204</v>
      </c>
      <c r="B253" s="185"/>
      <c r="C253" s="93" t="s">
        <v>380</v>
      </c>
    </row>
    <row r="254" spans="1:10" s="43" customFormat="1" ht="15" customHeight="1" x14ac:dyDescent="0.45">
      <c r="A254" s="112" t="s">
        <v>297</v>
      </c>
      <c r="B254" s="186"/>
      <c r="C254" s="93"/>
    </row>
    <row r="255" spans="1:10" s="43" customFormat="1" ht="15" customHeight="1" x14ac:dyDescent="0.45">
      <c r="A255" s="112" t="s">
        <v>510</v>
      </c>
      <c r="B255" s="95" t="str">
        <f t="array" ref="B255">IF(ISBLANK($B254),"",
INDEX(Dropdown!$B$143:$E$143,MATCH(TRUE,Dropdown!$B$148:$E$148&gt;=B254,0)))</f>
        <v/>
      </c>
      <c r="C255" s="93"/>
    </row>
    <row r="256" spans="1:10" s="43" customFormat="1" ht="15" customHeight="1" x14ac:dyDescent="0.45">
      <c r="A256" s="112" t="s">
        <v>287</v>
      </c>
      <c r="B256" s="175"/>
      <c r="C256" s="93" t="s">
        <v>228</v>
      </c>
    </row>
    <row r="257" spans="1:10" s="43" customFormat="1" ht="15" customHeight="1" x14ac:dyDescent="0.45">
      <c r="A257" s="112"/>
      <c r="B257" s="82"/>
      <c r="C257" s="93"/>
    </row>
    <row r="258" spans="1:10" s="43" customFormat="1" ht="15" customHeight="1" x14ac:dyDescent="0.45">
      <c r="A258" s="106" t="s">
        <v>66</v>
      </c>
      <c r="B258" s="47" t="s">
        <v>137</v>
      </c>
      <c r="C258" s="93"/>
      <c r="D258" s="92"/>
      <c r="E258" s="92"/>
      <c r="J258" s="93"/>
    </row>
    <row r="259" spans="1:10" s="43" customFormat="1" ht="15" customHeight="1" x14ac:dyDescent="0.45">
      <c r="A259" s="112" t="s">
        <v>85</v>
      </c>
      <c r="B259" s="172"/>
      <c r="C259" s="93"/>
    </row>
    <row r="260" spans="1:10" s="43" customFormat="1" ht="15" customHeight="1" x14ac:dyDescent="0.45">
      <c r="A260" s="112" t="s">
        <v>369</v>
      </c>
      <c r="B260" s="173"/>
      <c r="C260" s="93"/>
    </row>
    <row r="261" spans="1:10" s="43" customFormat="1" ht="15" customHeight="1" x14ac:dyDescent="0.45">
      <c r="A261" s="112" t="s">
        <v>204</v>
      </c>
      <c r="B261" s="183"/>
      <c r="C261" s="93" t="s">
        <v>380</v>
      </c>
    </row>
    <row r="262" spans="1:10" s="43" customFormat="1" ht="15" customHeight="1" x14ac:dyDescent="0.45">
      <c r="A262" s="112" t="s">
        <v>297</v>
      </c>
      <c r="B262" s="184"/>
      <c r="C262" s="93"/>
    </row>
    <row r="263" spans="1:10" s="43" customFormat="1" ht="15" customHeight="1" x14ac:dyDescent="0.45">
      <c r="A263" s="112" t="s">
        <v>510</v>
      </c>
      <c r="B263" s="95" t="str">
        <f t="array" ref="B263">IF(ISBLANK($B262),"",
INDEX(Dropdown!$B$143:$E$143,MATCH(TRUE,Dropdown!$B$149:$E$149&gt;=B262,0)))</f>
        <v/>
      </c>
      <c r="C263" s="93"/>
    </row>
    <row r="264" spans="1:10" s="43" customFormat="1" ht="15" customHeight="1" x14ac:dyDescent="0.45">
      <c r="A264" s="112" t="s">
        <v>287</v>
      </c>
      <c r="B264" s="175"/>
      <c r="C264" s="93" t="s">
        <v>228</v>
      </c>
    </row>
    <row r="265" spans="1:10" s="43" customFormat="1" ht="15" customHeight="1" x14ac:dyDescent="0.45">
      <c r="A265" s="112"/>
      <c r="B265" s="82"/>
      <c r="C265" s="93"/>
    </row>
    <row r="266" spans="1:10" s="43" customFormat="1" ht="114.95" customHeight="1" x14ac:dyDescent="0.45">
      <c r="A266" s="106" t="s">
        <v>415</v>
      </c>
      <c r="B266" s="168"/>
      <c r="C266" s="93"/>
      <c r="D266" s="92"/>
      <c r="E266" s="92"/>
      <c r="J266" s="93"/>
    </row>
    <row r="267" spans="1:10" s="43" customFormat="1" ht="15" customHeight="1" x14ac:dyDescent="0.45">
      <c r="A267" s="58" t="s">
        <v>0</v>
      </c>
      <c r="B267" s="47"/>
      <c r="C267" s="93"/>
      <c r="D267" s="92"/>
      <c r="E267" s="92"/>
      <c r="J267" s="93"/>
    </row>
    <row r="268" spans="1:10" s="43" customFormat="1" ht="16.5" customHeight="1" x14ac:dyDescent="0.45">
      <c r="A268" s="226" t="s">
        <v>277</v>
      </c>
      <c r="B268" s="226"/>
      <c r="C268" s="93"/>
      <c r="D268" s="92"/>
      <c r="E268" s="92"/>
      <c r="J268" s="93"/>
    </row>
    <row r="269" spans="1:10" s="43" customFormat="1" ht="15" customHeight="1" x14ac:dyDescent="0.45">
      <c r="A269" s="13" t="s">
        <v>90</v>
      </c>
      <c r="B269" s="172"/>
      <c r="C269" s="93"/>
      <c r="D269" s="92"/>
      <c r="E269" s="92"/>
      <c r="J269" s="93"/>
    </row>
    <row r="270" spans="1:10" s="43" customFormat="1" ht="15" customHeight="1" x14ac:dyDescent="0.45">
      <c r="A270" s="14" t="s">
        <v>166</v>
      </c>
      <c r="B270" s="187"/>
      <c r="C270" s="93"/>
      <c r="D270" s="92"/>
      <c r="E270" s="92"/>
      <c r="J270" s="93"/>
    </row>
    <row r="271" spans="1:10" s="43" customFormat="1" ht="15" customHeight="1" x14ac:dyDescent="0.45">
      <c r="A271" s="13" t="s">
        <v>106</v>
      </c>
      <c r="B271" s="172"/>
      <c r="C271" s="93"/>
      <c r="D271" s="92"/>
      <c r="E271" s="92"/>
      <c r="J271" s="93"/>
    </row>
    <row r="272" spans="1:10" s="43" customFormat="1" ht="15" customHeight="1" x14ac:dyDescent="0.45">
      <c r="A272" s="85" t="s">
        <v>313</v>
      </c>
      <c r="B272" s="187"/>
      <c r="C272" s="93"/>
      <c r="D272" s="92"/>
      <c r="E272" s="92"/>
      <c r="J272" s="93"/>
    </row>
    <row r="273" spans="1:10" s="43" customFormat="1" ht="15" customHeight="1" x14ac:dyDescent="0.45">
      <c r="A273" s="13" t="s">
        <v>105</v>
      </c>
      <c r="B273" s="173"/>
      <c r="C273" s="93"/>
      <c r="D273" s="92"/>
      <c r="E273" s="92"/>
      <c r="J273" s="93"/>
    </row>
    <row r="274" spans="1:10" s="43" customFormat="1" ht="15" customHeight="1" x14ac:dyDescent="0.45">
      <c r="A274" s="13" t="s">
        <v>118</v>
      </c>
      <c r="B274" s="172"/>
      <c r="C274" s="93"/>
      <c r="D274" s="92"/>
      <c r="E274" s="92"/>
      <c r="J274" s="93"/>
    </row>
    <row r="275" spans="1:10" s="43" customFormat="1" ht="15" customHeight="1" x14ac:dyDescent="0.45">
      <c r="A275" s="13" t="s">
        <v>116</v>
      </c>
      <c r="B275" s="172"/>
      <c r="C275" s="93"/>
      <c r="D275" s="92"/>
      <c r="E275" s="92"/>
      <c r="J275" s="93"/>
    </row>
    <row r="276" spans="1:10" s="43" customFormat="1" ht="15" customHeight="1" x14ac:dyDescent="0.45">
      <c r="A276" s="106" t="s">
        <v>394</v>
      </c>
      <c r="B276" s="188"/>
      <c r="C276" s="93"/>
      <c r="D276" s="92"/>
      <c r="E276" s="92"/>
      <c r="J276" s="93"/>
    </row>
    <row r="277" spans="1:10" s="43" customFormat="1" ht="15" customHeight="1" x14ac:dyDescent="0.45">
      <c r="A277" s="13" t="s">
        <v>117</v>
      </c>
      <c r="B277" s="172"/>
      <c r="C277" s="93"/>
      <c r="D277" s="92"/>
      <c r="E277" s="92"/>
      <c r="J277" s="93"/>
    </row>
    <row r="278" spans="1:10" s="43" customFormat="1" ht="15" customHeight="1" x14ac:dyDescent="0.45">
      <c r="A278" s="13" t="s">
        <v>167</v>
      </c>
      <c r="B278" s="172"/>
      <c r="C278" s="93"/>
      <c r="D278" s="92"/>
      <c r="E278" s="92"/>
      <c r="J278" s="93"/>
    </row>
    <row r="279" spans="1:10" s="43" customFormat="1" ht="15" customHeight="1" x14ac:dyDescent="0.45">
      <c r="A279" s="13" t="s">
        <v>158</v>
      </c>
      <c r="B279" s="189"/>
      <c r="C279" s="93"/>
      <c r="D279" s="92"/>
      <c r="E279" s="92"/>
      <c r="J279" s="93"/>
    </row>
    <row r="280" spans="1:10" s="43" customFormat="1" ht="15" customHeight="1" x14ac:dyDescent="0.45">
      <c r="A280" s="13" t="s">
        <v>201</v>
      </c>
      <c r="B280" s="190"/>
      <c r="C280" s="93"/>
      <c r="D280" s="92"/>
      <c r="E280" s="92"/>
      <c r="J280" s="93"/>
    </row>
    <row r="281" spans="1:10" s="43" customFormat="1" ht="15" customHeight="1" x14ac:dyDescent="0.45">
      <c r="A281" s="80" t="s">
        <v>278</v>
      </c>
      <c r="B281" s="172"/>
      <c r="C281" s="93"/>
      <c r="D281" s="92"/>
      <c r="E281" s="92"/>
      <c r="J281" s="93"/>
    </row>
    <row r="282" spans="1:10" s="43" customFormat="1" ht="15" customHeight="1" x14ac:dyDescent="0.45">
      <c r="A282" s="13" t="s">
        <v>199</v>
      </c>
      <c r="B282" s="191"/>
      <c r="C282" s="93"/>
      <c r="D282" s="92"/>
      <c r="E282" s="92"/>
      <c r="J282" s="93"/>
    </row>
    <row r="283" spans="1:10" s="43" customFormat="1" ht="15" customHeight="1" x14ac:dyDescent="0.45">
      <c r="A283" s="13" t="s">
        <v>114</v>
      </c>
      <c r="B283" s="71" t="s">
        <v>137</v>
      </c>
      <c r="C283" s="93"/>
      <c r="D283" s="92"/>
      <c r="E283" s="92"/>
      <c r="J283" s="93"/>
    </row>
    <row r="284" spans="1:10" s="43" customFormat="1" ht="15" customHeight="1" x14ac:dyDescent="0.45">
      <c r="A284" s="14" t="s">
        <v>115</v>
      </c>
      <c r="B284" s="172"/>
      <c r="C284" s="93"/>
      <c r="D284" s="92"/>
      <c r="E284" s="92"/>
      <c r="J284" s="93"/>
    </row>
    <row r="285" spans="1:10" s="43" customFormat="1" ht="15" customHeight="1" x14ac:dyDescent="0.45">
      <c r="A285" s="14" t="s">
        <v>144</v>
      </c>
      <c r="B285" s="172"/>
      <c r="C285" s="93"/>
      <c r="D285" s="92"/>
      <c r="E285" s="92"/>
      <c r="J285" s="93"/>
    </row>
    <row r="286" spans="1:10" s="43" customFormat="1" ht="15" customHeight="1" x14ac:dyDescent="0.45">
      <c r="A286" s="14" t="s">
        <v>76</v>
      </c>
      <c r="B286" s="192"/>
      <c r="C286" s="93"/>
      <c r="D286" s="92"/>
      <c r="E286" s="92"/>
      <c r="J286" s="93"/>
    </row>
    <row r="287" spans="1:10" s="43" customFormat="1" ht="15" customHeight="1" x14ac:dyDescent="0.45">
      <c r="A287" s="13" t="s">
        <v>145</v>
      </c>
      <c r="B287" s="172"/>
      <c r="C287" s="93" t="s">
        <v>403</v>
      </c>
      <c r="D287" s="92"/>
      <c r="E287" s="92"/>
      <c r="J287" s="93"/>
    </row>
    <row r="288" spans="1:10" s="43" customFormat="1" ht="15" customHeight="1" x14ac:dyDescent="0.45">
      <c r="A288" s="45" t="s">
        <v>242</v>
      </c>
      <c r="B288" s="172"/>
      <c r="C288" s="93"/>
      <c r="D288" s="92"/>
      <c r="E288" s="92"/>
      <c r="J288" s="93"/>
    </row>
    <row r="289" spans="1:10" s="43" customFormat="1" ht="15" customHeight="1" x14ac:dyDescent="0.45">
      <c r="A289" s="13" t="s">
        <v>124</v>
      </c>
      <c r="B289" s="172"/>
      <c r="C289" s="93"/>
      <c r="D289" s="92"/>
      <c r="E289" s="92"/>
      <c r="J289" s="93"/>
    </row>
    <row r="290" spans="1:10" s="43" customFormat="1" ht="15" customHeight="1" x14ac:dyDescent="0.45">
      <c r="A290" s="103" t="s">
        <v>349</v>
      </c>
      <c r="B290" s="193"/>
      <c r="C290" s="93"/>
      <c r="D290" s="92"/>
      <c r="E290" s="92"/>
      <c r="J290" s="93"/>
    </row>
    <row r="291" spans="1:10" s="43" customFormat="1" ht="15" customHeight="1" x14ac:dyDescent="0.45">
      <c r="A291" s="123" t="s">
        <v>426</v>
      </c>
      <c r="B291" s="194"/>
      <c r="C291" s="93"/>
      <c r="D291" s="92"/>
      <c r="E291" s="92"/>
      <c r="J291" s="93"/>
    </row>
    <row r="292" spans="1:10" s="43" customFormat="1" ht="15" customHeight="1" x14ac:dyDescent="0.45">
      <c r="A292" s="14" t="s">
        <v>177</v>
      </c>
      <c r="B292" s="172"/>
      <c r="C292" s="93"/>
      <c r="D292" s="92"/>
      <c r="E292" s="92"/>
      <c r="J292" s="93"/>
    </row>
    <row r="293" spans="1:10" s="43" customFormat="1" ht="15" customHeight="1" x14ac:dyDescent="0.45">
      <c r="A293" s="14" t="s">
        <v>209</v>
      </c>
      <c r="B293" s="195"/>
      <c r="C293" s="93"/>
      <c r="D293" s="92"/>
      <c r="E293" s="92"/>
      <c r="J293" s="93"/>
    </row>
    <row r="294" spans="1:10" s="43" customFormat="1" ht="15" customHeight="1" x14ac:dyDescent="0.45">
      <c r="A294" s="112" t="s">
        <v>393</v>
      </c>
      <c r="B294" s="172"/>
      <c r="C294" s="93"/>
      <c r="D294" s="92"/>
      <c r="E294" s="92"/>
      <c r="J294" s="93"/>
    </row>
    <row r="295" spans="1:10" s="43" customFormat="1" ht="15" customHeight="1" x14ac:dyDescent="0.45">
      <c r="A295" s="14" t="s">
        <v>198</v>
      </c>
      <c r="B295" s="196"/>
      <c r="C295" s="93"/>
      <c r="D295" s="92"/>
      <c r="E295" s="92"/>
      <c r="J295" s="93"/>
    </row>
    <row r="296" spans="1:10" s="43" customFormat="1" ht="15" customHeight="1" x14ac:dyDescent="0.45">
      <c r="A296" s="13" t="s">
        <v>125</v>
      </c>
      <c r="B296" s="172"/>
      <c r="C296" s="93"/>
      <c r="D296" s="92"/>
      <c r="E296" s="92"/>
      <c r="J296" s="93"/>
    </row>
    <row r="297" spans="1:10" s="43" customFormat="1" ht="15" customHeight="1" x14ac:dyDescent="0.45">
      <c r="A297" s="59" t="s">
        <v>243</v>
      </c>
      <c r="B297" s="177"/>
      <c r="C297" s="93"/>
      <c r="D297" s="92"/>
      <c r="E297" s="92"/>
      <c r="J297" s="93"/>
    </row>
    <row r="298" spans="1:10" s="43" customFormat="1" ht="15" customHeight="1" x14ac:dyDescent="0.45">
      <c r="A298" s="83" t="s">
        <v>295</v>
      </c>
      <c r="B298" s="172"/>
      <c r="C298" s="93" t="s">
        <v>395</v>
      </c>
      <c r="D298" s="92"/>
      <c r="E298" s="92"/>
      <c r="J298" s="93"/>
    </row>
    <row r="299" spans="1:10" s="43" customFormat="1" ht="15" customHeight="1" x14ac:dyDescent="0.45">
      <c r="A299" s="83" t="s">
        <v>296</v>
      </c>
      <c r="B299" s="172"/>
      <c r="C299" s="93" t="s">
        <v>396</v>
      </c>
      <c r="D299" s="92"/>
      <c r="E299" s="92"/>
      <c r="J299" s="93"/>
    </row>
    <row r="300" spans="1:10" s="43" customFormat="1" ht="15" customHeight="1" x14ac:dyDescent="0.45">
      <c r="A300" s="13"/>
      <c r="B300" s="47"/>
      <c r="C300" s="93"/>
      <c r="D300" s="92"/>
      <c r="E300" s="92"/>
      <c r="J300" s="93"/>
    </row>
    <row r="301" spans="1:10" s="43" customFormat="1" ht="114.95" customHeight="1" x14ac:dyDescent="0.45">
      <c r="A301" s="106" t="s">
        <v>378</v>
      </c>
      <c r="B301" s="215"/>
      <c r="C301" s="93"/>
      <c r="D301" s="92"/>
      <c r="E301" s="92"/>
      <c r="J301" s="93"/>
    </row>
    <row r="302" spans="1:10" s="43" customFormat="1" ht="13.5" x14ac:dyDescent="0.45">
      <c r="A302" s="13"/>
      <c r="B302" s="14"/>
      <c r="C302" s="93"/>
      <c r="D302" s="92"/>
      <c r="E302" s="92"/>
      <c r="J302" s="93"/>
    </row>
    <row r="303" spans="1:10" s="43" customFormat="1" ht="15" customHeight="1" x14ac:dyDescent="0.45">
      <c r="A303" s="224" t="s">
        <v>433</v>
      </c>
      <c r="B303" s="224"/>
      <c r="C303" s="93"/>
      <c r="D303" s="92"/>
      <c r="E303" s="92"/>
      <c r="J303" s="93"/>
    </row>
    <row r="304" spans="1:10" s="43" customFormat="1" ht="205.5" customHeight="1" x14ac:dyDescent="0.45">
      <c r="A304" s="225" t="s">
        <v>444</v>
      </c>
      <c r="B304" s="225"/>
      <c r="C304" s="106" t="s">
        <v>419</v>
      </c>
      <c r="D304" s="92"/>
      <c r="E304" s="92"/>
      <c r="J304" s="93"/>
    </row>
    <row r="305" spans="1:10" s="43" customFormat="1" ht="30" customHeight="1" x14ac:dyDescent="0.45">
      <c r="A305" s="13" t="s">
        <v>159</v>
      </c>
      <c r="B305" s="197"/>
      <c r="C305" s="93" t="s">
        <v>392</v>
      </c>
      <c r="D305" s="92"/>
      <c r="E305" s="92"/>
      <c r="J305" s="93"/>
    </row>
    <row r="306" spans="1:10" s="43" customFormat="1" ht="30" customHeight="1" x14ac:dyDescent="0.45">
      <c r="A306" s="132" t="s">
        <v>348</v>
      </c>
      <c r="B306" s="181"/>
      <c r="C306" s="93"/>
      <c r="D306" s="92"/>
      <c r="E306" s="92"/>
      <c r="J306" s="93"/>
    </row>
    <row r="307" spans="1:10" s="43" customFormat="1" ht="15" customHeight="1" x14ac:dyDescent="0.45">
      <c r="A307" s="81" t="s">
        <v>188</v>
      </c>
      <c r="B307" s="198"/>
      <c r="C307" s="93" t="s">
        <v>317</v>
      </c>
      <c r="D307" s="92"/>
      <c r="E307" s="92"/>
      <c r="J307" s="93"/>
    </row>
    <row r="308" spans="1:10" s="43" customFormat="1" ht="15" customHeight="1" x14ac:dyDescent="0.45">
      <c r="A308" s="220" t="s">
        <v>525</v>
      </c>
      <c r="B308" s="22" t="str">
        <f>IFERROR(IF(B305="nein",B65*INDEX(Dropdown!$H$124:$L$133,MATCH(B60,Dropdown!$H$124:$H$133,-1),MATCH(B57,Dropdown!$H$124:$L$124,0))/1000,""),"")</f>
        <v/>
      </c>
      <c r="C308" s="93"/>
      <c r="D308" s="92"/>
      <c r="E308" s="92"/>
      <c r="J308" s="93"/>
    </row>
    <row r="309" spans="1:10" s="43" customFormat="1" ht="15" customHeight="1" x14ac:dyDescent="0.45">
      <c r="A309" s="81" t="s">
        <v>290</v>
      </c>
      <c r="B309" s="42" t="str">
        <f>IFERROR(IF(B305="nein",B308*1000/B65,B307*1000/B65),"")</f>
        <v/>
      </c>
      <c r="C309" s="93" t="s">
        <v>274</v>
      </c>
      <c r="D309" s="92"/>
      <c r="E309" s="92"/>
      <c r="J309" s="93"/>
    </row>
    <row r="310" spans="1:10" s="43" customFormat="1" ht="43.5" customHeight="1" x14ac:dyDescent="0.45">
      <c r="A310" s="124" t="s">
        <v>445</v>
      </c>
      <c r="B310" s="14" t="str">
        <f>IF(B305="ja",SUMIF('Eingabe Heizkörpercheck'!K:K,"&lt;"&amp;1,'Eingabe Heizkörpercheck'!E:E)&amp;" von "&amp;SUM('Eingabe Heizkörpercheck'!E:E),IF(B305="","","keine Heizlastberechnung erfolgt"))</f>
        <v/>
      </c>
      <c r="C310" s="106" t="s">
        <v>523</v>
      </c>
      <c r="D310" s="92"/>
      <c r="E310" s="92"/>
      <c r="J310" s="93"/>
    </row>
    <row r="311" spans="1:10" s="43" customFormat="1" ht="15" customHeight="1" x14ac:dyDescent="0.45">
      <c r="A311" s="13"/>
      <c r="B311" s="42"/>
      <c r="C311" s="93"/>
      <c r="D311" s="92"/>
      <c r="E311" s="92"/>
      <c r="J311" s="93"/>
    </row>
    <row r="312" spans="1:10" s="43" customFormat="1" ht="205.5" customHeight="1" x14ac:dyDescent="0.45">
      <c r="A312" s="109" t="s">
        <v>454</v>
      </c>
      <c r="B312" s="149" t="str">
        <f>IF('Eingabe Heizkörpercheck'!E64="","",_xlfn.CONCAT('Eingabe Heizkörpercheck'!E64:K64))</f>
        <v/>
      </c>
      <c r="C312" s="106" t="s">
        <v>457</v>
      </c>
      <c r="D312" s="92"/>
      <c r="E312" s="92"/>
      <c r="J312" s="93"/>
    </row>
    <row r="313" spans="1:10" s="43" customFormat="1" ht="85.5" customHeight="1" x14ac:dyDescent="0.45">
      <c r="A313" s="81" t="s">
        <v>294</v>
      </c>
      <c r="B313" s="119" t="str">
        <f>IFERROR(
IF((IF(B305="ja",
(SUMPRODUCT('Eingabe Heizkörpercheck'!E3:E66,'Eingabe Heizkörpercheck'!K3:K66)
/SUM('Eingabe Heizkörpercheck'!E3:E66)),
MIN(1,(SUM('Eingabe Heizkörpercheck'!I:I)/1000)/B307)))
&lt;80%,Dropdown!B52,Dropdown!B53),
"")</f>
        <v/>
      </c>
      <c r="C313" s="93"/>
      <c r="D313" s="92"/>
      <c r="E313" s="92"/>
      <c r="J313" s="93"/>
    </row>
    <row r="314" spans="1:10" s="43" customFormat="1" ht="13.5" x14ac:dyDescent="0.45">
      <c r="A314" s="13"/>
      <c r="B314" s="13"/>
      <c r="C314" s="93"/>
      <c r="D314" s="92"/>
      <c r="E314" s="92"/>
      <c r="J314" s="93"/>
    </row>
    <row r="315" spans="1:10" s="43" customFormat="1" ht="15" customHeight="1" x14ac:dyDescent="0.45">
      <c r="A315" s="13"/>
      <c r="B315" s="14"/>
      <c r="C315" s="93"/>
      <c r="D315" s="92"/>
      <c r="E315" s="92"/>
      <c r="J315" s="93"/>
    </row>
    <row r="316" spans="1:10" s="43" customFormat="1" ht="13.5" customHeight="1" x14ac:dyDescent="0.45">
      <c r="A316" s="231" t="s">
        <v>458</v>
      </c>
      <c r="B316" s="232"/>
      <c r="C316" s="93"/>
      <c r="D316" s="92"/>
      <c r="E316" s="92"/>
      <c r="J316" s="93"/>
    </row>
    <row r="317" spans="1:10" s="43" customFormat="1" ht="13.5" customHeight="1" x14ac:dyDescent="0.45">
      <c r="A317" s="232"/>
      <c r="B317" s="232"/>
      <c r="C317" s="93"/>
      <c r="D317" s="92"/>
      <c r="E317" s="92"/>
      <c r="J317" s="93"/>
    </row>
    <row r="318" spans="1:10" s="43" customFormat="1" ht="13.5" customHeight="1" x14ac:dyDescent="0.45">
      <c r="A318" s="232"/>
      <c r="B318" s="232"/>
      <c r="C318" s="93"/>
      <c r="D318" s="92"/>
      <c r="E318" s="92"/>
      <c r="J318" s="93"/>
    </row>
    <row r="319" spans="1:10" s="43" customFormat="1" ht="13.5" customHeight="1" x14ac:dyDescent="0.45">
      <c r="A319" s="53"/>
      <c r="B319" s="47"/>
      <c r="C319" s="93"/>
      <c r="D319" s="92"/>
      <c r="E319" s="92"/>
      <c r="J319" s="93"/>
    </row>
    <row r="320" spans="1:10" s="43" customFormat="1" ht="20.100000000000001" customHeight="1" x14ac:dyDescent="0.45">
      <c r="A320" s="223" t="str">
        <f>IF(Dropdown!B18&lt;&gt;0,Dropdown!A14,Dropdown!A17)</f>
        <v>Es wurden noch nicht alle Pflichtfelder bearbeitet.</v>
      </c>
      <c r="B320" s="223"/>
      <c r="C320" s="93" t="s">
        <v>520</v>
      </c>
      <c r="D320" s="92"/>
      <c r="E320" s="92"/>
      <c r="J320" s="93"/>
    </row>
    <row r="321" spans="1:10" s="43" customFormat="1" ht="20.100000000000001" customHeight="1" x14ac:dyDescent="0.45">
      <c r="A321" s="13" t="str">
        <f>IF(Dropdown!B18=0,Dropdown!A15,"")</f>
        <v/>
      </c>
      <c r="B321" s="47"/>
      <c r="C321" s="93" t="s">
        <v>519</v>
      </c>
      <c r="D321" s="92"/>
      <c r="E321" s="92"/>
      <c r="J321" s="93"/>
    </row>
    <row r="322" spans="1:10" s="43" customFormat="1" ht="20.100000000000001" customHeight="1" x14ac:dyDescent="0.45">
      <c r="A322" s="13"/>
      <c r="B322" s="47"/>
      <c r="C322" s="93"/>
      <c r="D322" s="92"/>
      <c r="E322" s="92"/>
      <c r="J322" s="93"/>
    </row>
    <row r="323" spans="1:10" s="43" customFormat="1" ht="20.100000000000001" customHeight="1" x14ac:dyDescent="0.45">
      <c r="A323" s="217"/>
      <c r="B323" s="47"/>
      <c r="C323" s="93"/>
      <c r="D323" s="92"/>
      <c r="E323" s="92"/>
      <c r="J323" s="93"/>
    </row>
    <row r="324" spans="1:10" s="43" customFormat="1" ht="20.100000000000001" customHeight="1" x14ac:dyDescent="0.3">
      <c r="A324" s="13" t="str">
        <f>IF(Dropdown!B18=0,Dropdown!A16,"")</f>
        <v/>
      </c>
      <c r="B324" s="214" t="str">
        <f>Dropdown!A1</f>
        <v>Version 3.8</v>
      </c>
      <c r="C324" s="93"/>
      <c r="D324" s="92"/>
      <c r="E324" s="92"/>
      <c r="J324" s="93"/>
    </row>
    <row r="325" spans="1:10" s="43" customFormat="1" ht="20.100000000000001" customHeight="1" x14ac:dyDescent="0.45">
      <c r="A325" s="13"/>
      <c r="B325" s="47"/>
      <c r="C325" s="93"/>
      <c r="D325" s="92"/>
      <c r="E325" s="92"/>
      <c r="J325" s="93"/>
    </row>
    <row r="326" spans="1:10" s="43" customFormat="1" ht="20.100000000000001" customHeight="1" x14ac:dyDescent="0.45">
      <c r="A326" s="13"/>
      <c r="B326" s="47"/>
      <c r="C326" s="93"/>
      <c r="D326" s="92"/>
      <c r="E326" s="92"/>
      <c r="J326" s="93"/>
    </row>
    <row r="327" spans="1:10" s="43" customFormat="1" ht="20.100000000000001" customHeight="1" x14ac:dyDescent="0.45">
      <c r="A327" s="13"/>
      <c r="B327" s="47"/>
      <c r="C327" s="93"/>
      <c r="D327" s="92"/>
      <c r="E327" s="92"/>
      <c r="J327" s="93"/>
    </row>
    <row r="328" spans="1:10" s="43" customFormat="1" ht="20.100000000000001" customHeight="1" x14ac:dyDescent="0.45">
      <c r="A328" s="13"/>
      <c r="B328" s="47"/>
      <c r="C328" s="93"/>
      <c r="D328" s="92"/>
      <c r="E328" s="92"/>
      <c r="J328" s="93"/>
    </row>
    <row r="329" spans="1:10" s="43" customFormat="1" ht="20.100000000000001" customHeight="1" x14ac:dyDescent="0.45">
      <c r="A329" s="13"/>
      <c r="B329" s="47"/>
      <c r="C329" s="93"/>
      <c r="D329" s="92"/>
      <c r="E329" s="92"/>
      <c r="J329" s="93"/>
    </row>
    <row r="330" spans="1:10" s="43" customFormat="1" ht="20.100000000000001" customHeight="1" x14ac:dyDescent="0.45">
      <c r="A330" s="13"/>
      <c r="B330" s="47"/>
      <c r="C330" s="93"/>
      <c r="D330" s="92"/>
      <c r="E330" s="92"/>
      <c r="J330" s="93"/>
    </row>
    <row r="331" spans="1:10" x14ac:dyDescent="0.45">
      <c r="A331" s="13"/>
      <c r="B331" s="47"/>
    </row>
  </sheetData>
  <sheetProtection algorithmName="SHA-512" hashValue="H1UAyEMxvCi60BzHvxj8Xiodj13y9cTfRPgCt5r6RjxPh9fekh8j1nd6P/rvxc21oKYghsFvEyg42TqVsdBJzg==" saltValue="/sX75xSEbiG1ceq3zMKRWA==" spinCount="100000" sheet="1" objects="1" scenarios="1"/>
  <mergeCells count="24">
    <mergeCell ref="A12:B12"/>
    <mergeCell ref="A8:B8"/>
    <mergeCell ref="A14:B14"/>
    <mergeCell ref="A18:B18"/>
    <mergeCell ref="A316:B318"/>
    <mergeCell ref="A92:B92"/>
    <mergeCell ref="A44:B44"/>
    <mergeCell ref="A46:B46"/>
    <mergeCell ref="A47:B47"/>
    <mergeCell ref="A45:B45"/>
    <mergeCell ref="A153:B153"/>
    <mergeCell ref="B19:B20"/>
    <mergeCell ref="A134:B134"/>
    <mergeCell ref="C51:C56"/>
    <mergeCell ref="C169:C171"/>
    <mergeCell ref="A320:B320"/>
    <mergeCell ref="A303:B303"/>
    <mergeCell ref="A51:B51"/>
    <mergeCell ref="A304:B304"/>
    <mergeCell ref="A70:B70"/>
    <mergeCell ref="A170:B170"/>
    <mergeCell ref="A268:B268"/>
    <mergeCell ref="A158:B158"/>
    <mergeCell ref="A123:B123"/>
  </mergeCells>
  <conditionalFormatting sqref="A320">
    <cfRule type="expression" dxfId="89" priority="289">
      <formula>$A$324&lt;&gt;""</formula>
    </cfRule>
  </conditionalFormatting>
  <conditionalFormatting sqref="A323">
    <cfRule type="expression" dxfId="88" priority="290">
      <formula>$A$324&lt;&gt;""</formula>
    </cfRule>
  </conditionalFormatting>
  <conditionalFormatting sqref="A19:B19 B24">
    <cfRule type="notContainsBlanks" dxfId="87" priority="359">
      <formula>LEN(TRIM(A19))&gt;0</formula>
    </cfRule>
  </conditionalFormatting>
  <conditionalFormatting sqref="A320:B320">
    <cfRule type="cellIs" dxfId="86" priority="1" operator="greaterThan">
      <formula>1</formula>
    </cfRule>
  </conditionalFormatting>
  <conditionalFormatting sqref="B52:B55">
    <cfRule type="notContainsBlanks" dxfId="85" priority="145">
      <formula>LEN(TRIM(B52))&gt;0</formula>
    </cfRule>
    <cfRule type="expression" priority="323">
      <formula>$B$176="Bitte eingeben"</formula>
    </cfRule>
  </conditionalFormatting>
  <conditionalFormatting sqref="B57:B67 B73:B75 B81:B83">
    <cfRule type="notContainsBlanks" dxfId="84" priority="83">
      <formula>LEN(TRIM(B57))&gt;0</formula>
    </cfRule>
  </conditionalFormatting>
  <conditionalFormatting sqref="B59:B67">
    <cfRule type="expression" priority="322">
      <formula>$B$176="Bitte eingeben"</formula>
    </cfRule>
  </conditionalFormatting>
  <conditionalFormatting sqref="B71">
    <cfRule type="expression" priority="328">
      <formula>$B$176="Bitte eingeben"</formula>
    </cfRule>
    <cfRule type="notContainsBlanks" dxfId="83" priority="357">
      <formula>LEN(TRIM(B71))&gt;0</formula>
    </cfRule>
  </conditionalFormatting>
  <conditionalFormatting sqref="B89:B90">
    <cfRule type="notContainsBlanks" dxfId="82" priority="16">
      <formula>LEN(TRIM(B89))&gt;0</formula>
    </cfRule>
  </conditionalFormatting>
  <conditionalFormatting sqref="B145">
    <cfRule type="notContainsBlanks" dxfId="81" priority="17">
      <formula>LEN(TRIM(B145))&gt;0</formula>
    </cfRule>
  </conditionalFormatting>
  <conditionalFormatting sqref="B147">
    <cfRule type="notContainsBlanks" dxfId="80" priority="4">
      <formula>LEN(TRIM(B147))&gt;0</formula>
    </cfRule>
  </conditionalFormatting>
  <conditionalFormatting sqref="B149">
    <cfRule type="notContainsBlanks" dxfId="79" priority="3">
      <formula>LEN(TRIM(B149))&gt;0</formula>
    </cfRule>
  </conditionalFormatting>
  <conditionalFormatting sqref="B155">
    <cfRule type="notContainsBlanks" dxfId="78" priority="5">
      <formula>LEN(TRIM(B155))&gt;0</formula>
    </cfRule>
  </conditionalFormatting>
  <conditionalFormatting sqref="B159:B165">
    <cfRule type="notContainsBlanks" dxfId="77" priority="148">
      <formula>LEN(TRIM(B159))&gt;0</formula>
    </cfRule>
  </conditionalFormatting>
  <conditionalFormatting sqref="B172:B177">
    <cfRule type="notContainsBlanks" dxfId="76" priority="144">
      <formula>LEN(TRIM(B172))&gt;0</formula>
    </cfRule>
  </conditionalFormatting>
  <conditionalFormatting sqref="B179:B184">
    <cfRule type="notContainsBlanks" dxfId="71" priority="69">
      <formula>LEN(TRIM(B179))&gt;0</formula>
    </cfRule>
  </conditionalFormatting>
  <conditionalFormatting sqref="B187:B192">
    <cfRule type="notContainsBlanks" dxfId="66" priority="14">
      <formula>LEN(TRIM(B187))&gt;0</formula>
    </cfRule>
  </conditionalFormatting>
  <conditionalFormatting sqref="B195:B200">
    <cfRule type="notContainsBlanks" dxfId="61" priority="9">
      <formula>LEN(TRIM(B195))&gt;0</formula>
    </cfRule>
  </conditionalFormatting>
  <conditionalFormatting sqref="B203:B208">
    <cfRule type="notContainsBlanks" dxfId="56" priority="15">
      <formula>LEN(TRIM(B203))&gt;0</formula>
    </cfRule>
  </conditionalFormatting>
  <conditionalFormatting sqref="B211:B216">
    <cfRule type="notContainsBlanks" dxfId="51" priority="8">
      <formula>LEN(TRIM(B211))&gt;0</formula>
    </cfRule>
  </conditionalFormatting>
  <conditionalFormatting sqref="B219:B224">
    <cfRule type="notContainsBlanks" dxfId="46" priority="13">
      <formula>LEN(TRIM(B219))&gt;0</formula>
    </cfRule>
  </conditionalFormatting>
  <conditionalFormatting sqref="B227:B232">
    <cfRule type="notContainsBlanks" dxfId="41" priority="12">
      <formula>LEN(TRIM(B227))&gt;0</formula>
    </cfRule>
  </conditionalFormatting>
  <conditionalFormatting sqref="B235:B240">
    <cfRule type="notContainsBlanks" dxfId="36" priority="11">
      <formula>LEN(TRIM(B235))&gt;0</formula>
    </cfRule>
  </conditionalFormatting>
  <conditionalFormatting sqref="B243:B248">
    <cfRule type="notContainsBlanks" dxfId="31" priority="7">
      <formula>LEN(TRIM(B243))&gt;0</formula>
    </cfRule>
  </conditionalFormatting>
  <conditionalFormatting sqref="B251:B256">
    <cfRule type="notContainsBlanks" dxfId="26" priority="10">
      <formula>LEN(TRIM(B251))&gt;0</formula>
    </cfRule>
  </conditionalFormatting>
  <conditionalFormatting sqref="B259:B264">
    <cfRule type="notContainsBlanks" dxfId="21" priority="6">
      <formula>LEN(TRIM(B259))&gt;0</formula>
    </cfRule>
  </conditionalFormatting>
  <conditionalFormatting sqref="B284:B299">
    <cfRule type="notContainsBlanks" dxfId="16" priority="139">
      <formula>LEN(TRIM(B284))&gt;0</formula>
    </cfRule>
  </conditionalFormatting>
  <conditionalFormatting sqref="B305:B307 B120 B167 B266 B269:B282 B301">
    <cfRule type="notContainsBlanks" dxfId="15" priority="82">
      <formula>LEN(TRIM(B120))&gt;0</formula>
    </cfRule>
  </conditionalFormatting>
  <conditionalFormatting sqref="B307">
    <cfRule type="expression" dxfId="14" priority="2">
      <formula>$B$305="nein"</formula>
    </cfRule>
  </conditionalFormatting>
  <dataValidations count="12">
    <dataValidation type="date" allowBlank="1" showInputMessage="1" showErrorMessage="1" sqref="B24" xr:uid="{4013FE45-5B78-4D64-A093-7B2428624369}">
      <formula1>46023</formula1>
      <formula2>53327</formula2>
    </dataValidation>
    <dataValidation type="textLength" operator="greaterThan" allowBlank="1" showInputMessage="1" showErrorMessage="1" sqref="B268 B106 B118:B119 B72:B75 B68:B70 B111:B112 B116 B49:B51 B88 B90:B93 B79:B83" xr:uid="{47DE1A95-33EC-426A-808E-F9E848D60D2D}">
      <formula1>2</formula1>
    </dataValidation>
    <dataValidation type="textLength" operator="lessThan" allowBlank="1" showInputMessage="1" showErrorMessage="1" sqref="B150 B266 B301:B302 A94:A95 B120 B93 B167 B89:B91 B155 B146 B148 B307" xr:uid="{802855DE-CEBB-4532-B723-56658A701920}">
      <formula1>500</formula1>
    </dataValidation>
    <dataValidation allowBlank="1" showErrorMessage="1" promptTitle="Definition" prompt="Ein Hydraulischer Abgleich ist...." sqref="A159" xr:uid="{3C9ADF8E-2473-49F9-B0AF-BCF09FA4A59A}"/>
    <dataValidation operator="greaterThan" allowBlank="1" showInputMessage="1" showErrorMessage="1" sqref="B94:B105 B117 B52:B55 A19 B67 B113:B115 B76:B78 B84:B87" xr:uid="{82259E9B-1E80-410F-AD12-9DBD9A5496A0}"/>
    <dataValidation operator="lessThan" allowBlank="1" showInputMessage="1" showErrorMessage="1" sqref="B110 B306 B94:B105 B308:B313" xr:uid="{4CBE8CC1-9EEC-4C20-B50F-26A42840D209}"/>
    <dataValidation type="whole" operator="greaterThanOrEqual" allowBlank="1" showInputMessage="1" showErrorMessage="1" sqref="B59 B61" xr:uid="{4A5DBFAF-A468-4FF8-A411-CF3345192E2B}">
      <formula1>1</formula1>
    </dataValidation>
    <dataValidation type="textLength" operator="greaterThan" allowBlank="1" showInputMessage="1" showErrorMessage="1" sqref="B60 B145 B173 B180 B204 B188 B220 B228 B236 B252 B196 B212 B244 B260 B149" xr:uid="{0E42490D-8782-43EF-9355-1B7F7A7B134F}">
      <formula1>3</formula1>
    </dataValidation>
    <dataValidation type="decimal" operator="greaterThan" allowBlank="1" showInputMessage="1" showErrorMessage="1" sqref="B65" xr:uid="{7E6B3ADB-A03D-480B-9DAB-EA5B91F449E0}">
      <formula1>1</formula1>
    </dataValidation>
    <dataValidation type="decimal" operator="greaterThan" allowBlank="1" showInputMessage="1" showErrorMessage="1" sqref="B181 B205 B189 B221 B229 B237 B253 B174 B197 B213 B245 B261" xr:uid="{67BD9459-D72A-406E-A11C-A36772B9B8FC}">
      <formula1>0</formula1>
    </dataValidation>
    <dataValidation type="decimal" operator="lessThan" allowBlank="1" showInputMessage="1" showErrorMessage="1" sqref="B182 B206 B190 B222 B230 B238 B254 B175 B198 B214 B246 B262" xr:uid="{C7F3AD3D-B460-4142-97C5-1CF933A2BA8F}">
      <formula1>10</formula1>
    </dataValidation>
    <dataValidation type="whole" operator="greaterThan" allowBlank="1" showInputMessage="1" showErrorMessage="1" sqref="B147" xr:uid="{274B32C3-3384-4289-9515-BD77CC5CB98F}">
      <formula1>-1</formula1>
    </dataValidation>
  </dataValidations>
  <pageMargins left="0.39370078740157483" right="0.39370078740157483" top="0.98425196850393704" bottom="0.35433070866141736" header="0.31496062992125984" footer="0.31496062992125984"/>
  <pageSetup paperSize="9" scale="89" fitToHeight="0" orientation="portrait" r:id="rId1"/>
  <headerFooter>
    <oddHeader xml:space="preserve">&amp;L&amp;G&amp;C&amp;"Arial,Fett"&amp;20&amp;K009EE0Ergebnisbericht 
Energieberatung&amp;Rgefördert durch:  &amp;G 
</oddHeader>
    <oddFooter>&amp;C
Seite &amp;P von &amp;N</oddFooter>
  </headerFooter>
  <rowBreaks count="8" manualBreakCount="8">
    <brk id="49" max="1" man="1"/>
    <brk id="90" max="1" man="1"/>
    <brk id="121" max="16383" man="1"/>
    <brk id="156" max="1" man="1"/>
    <brk id="168" max="1" man="1"/>
    <brk id="217" max="16383" man="1"/>
    <brk id="266" max="16383" man="1"/>
    <brk id="302" max="16383" man="1"/>
  </rowBreaks>
  <drawing r:id="rId2"/>
  <legacyDrawingHF r:id="rId3"/>
  <extLst>
    <ext xmlns:x14="http://schemas.microsoft.com/office/spreadsheetml/2009/9/main" uri="{78C0D931-6437-407d-A8EE-F0AAD7539E65}">
      <x14:conditionalFormattings>
        <x14:conditionalFormatting xmlns:xm="http://schemas.microsoft.com/office/excel/2006/main">
          <x14:cfRule type="cellIs" priority="355" operator="equal" id="{F235ED63-9D31-46C9-9B53-4259D8A1305F}">
            <xm:f>Dropdown!$A$103</xm:f>
            <x14:dxf>
              <font>
                <b/>
                <i val="0"/>
                <color theme="9" tint="-0.24994659260841701"/>
              </font>
            </x14:dxf>
          </x14:cfRule>
          <x14:cfRule type="cellIs" priority="354" operator="equal" id="{C2F5BDCC-E0A1-41D3-867F-BCC5D7E8D90D}">
            <xm:f>Dropdown!$A$105</xm:f>
            <x14:dxf>
              <font>
                <b/>
                <i val="0"/>
                <color theme="5"/>
              </font>
            </x14:dxf>
          </x14:cfRule>
          <x14:cfRule type="cellIs" priority="353" operator="equal" id="{B07136CE-ADBE-4227-8518-8BC6AEDA18DB}">
            <xm:f>Dropdown!$A$104</xm:f>
            <x14:dxf>
              <font>
                <b/>
                <i val="0"/>
                <color theme="7" tint="-0.24994659260841701"/>
              </font>
            </x14:dxf>
          </x14:cfRule>
          <x14:cfRule type="cellIs" priority="356" operator="equal" id="{C7019F85-1C60-4CF1-B76C-8AEF4544885C}">
            <xm:f>Dropdown!$A$106</xm:f>
            <x14:dxf>
              <font>
                <b/>
                <i val="0"/>
                <color rgb="FFC00000"/>
              </font>
            </x14:dxf>
          </x14:cfRule>
          <xm:sqref>B176</xm:sqref>
        </x14:conditionalFormatting>
        <x14:conditionalFormatting xmlns:xm="http://schemas.microsoft.com/office/excel/2006/main">
          <x14:cfRule type="cellIs" priority="70" operator="equal" id="{12B2D650-1478-458F-8B86-D808AFFD39E8}">
            <xm:f>Dropdown!$A$104</xm:f>
            <x14:dxf>
              <font>
                <b/>
                <i val="0"/>
                <color theme="7" tint="-0.24994659260841701"/>
              </font>
            </x14:dxf>
          </x14:cfRule>
          <x14:cfRule type="cellIs" priority="72" operator="equal" id="{AF3C7193-DD52-49BC-9B22-24A3005A33F8}">
            <xm:f>Dropdown!$A$103</xm:f>
            <x14:dxf>
              <font>
                <b/>
                <i val="0"/>
                <color theme="9" tint="-0.24994659260841701"/>
              </font>
            </x14:dxf>
          </x14:cfRule>
          <x14:cfRule type="cellIs" priority="73" operator="equal" id="{0328CB05-E678-4DAA-A11A-C0366D5415C6}">
            <xm:f>Dropdown!$A$106</xm:f>
            <x14:dxf>
              <font>
                <b/>
                <i val="0"/>
                <color rgb="FFC00000"/>
              </font>
            </x14:dxf>
          </x14:cfRule>
          <x14:cfRule type="cellIs" priority="71" operator="equal" id="{0AA5B76A-4091-428D-ACF3-97E7DDEDC0BE}">
            <xm:f>Dropdown!$A$105</xm:f>
            <x14:dxf>
              <font>
                <b/>
                <i val="0"/>
                <color theme="5"/>
              </font>
            </x14:dxf>
          </x14:cfRule>
          <xm:sqref>B183</xm:sqref>
        </x14:conditionalFormatting>
        <x14:conditionalFormatting xmlns:xm="http://schemas.microsoft.com/office/excel/2006/main">
          <x14:cfRule type="cellIs" priority="67" operator="equal" id="{7F760D38-4A34-4EC6-A7B3-749BCBF91F77}">
            <xm:f>Dropdown!$A$103</xm:f>
            <x14:dxf>
              <font>
                <b/>
                <i val="0"/>
                <color theme="9" tint="-0.24994659260841701"/>
              </font>
            </x14:dxf>
          </x14:cfRule>
          <x14:cfRule type="cellIs" priority="68" operator="equal" id="{A229CA0A-EE12-4FAB-82C9-E5E456AD3F83}">
            <xm:f>Dropdown!$A$106</xm:f>
            <x14:dxf>
              <font>
                <b/>
                <i val="0"/>
                <color rgb="FFC00000"/>
              </font>
            </x14:dxf>
          </x14:cfRule>
          <x14:cfRule type="cellIs" priority="66" operator="equal" id="{3F6F8B43-13E1-45E1-97C6-C65CF4D9951C}">
            <xm:f>Dropdown!$A$105</xm:f>
            <x14:dxf>
              <font>
                <b/>
                <i val="0"/>
                <color theme="5"/>
              </font>
            </x14:dxf>
          </x14:cfRule>
          <x14:cfRule type="cellIs" priority="65" operator="equal" id="{822C29F6-5C84-4F72-912C-13C61FC11CFF}">
            <xm:f>Dropdown!$A$104</xm:f>
            <x14:dxf>
              <font>
                <b/>
                <i val="0"/>
                <color theme="7" tint="-0.24994659260841701"/>
              </font>
            </x14:dxf>
          </x14:cfRule>
          <xm:sqref>B191</xm:sqref>
        </x14:conditionalFormatting>
        <x14:conditionalFormatting xmlns:xm="http://schemas.microsoft.com/office/excel/2006/main">
          <x14:cfRule type="cellIs" priority="62" operator="equal" id="{CE652EEF-2B53-4165-ADBD-3892BEFDA0EC}">
            <xm:f>Dropdown!$A$103</xm:f>
            <x14:dxf>
              <font>
                <b/>
                <i val="0"/>
                <color theme="9" tint="-0.24994659260841701"/>
              </font>
            </x14:dxf>
          </x14:cfRule>
          <x14:cfRule type="cellIs" priority="61" operator="equal" id="{2F0007C2-6EFF-4A6E-BA66-680A4AC25486}">
            <xm:f>Dropdown!$A$105</xm:f>
            <x14:dxf>
              <font>
                <b/>
                <i val="0"/>
                <color theme="5"/>
              </font>
            </x14:dxf>
          </x14:cfRule>
          <x14:cfRule type="cellIs" priority="60" operator="equal" id="{080363E8-81EB-498A-970F-35C7D0709826}">
            <xm:f>Dropdown!$A$104</xm:f>
            <x14:dxf>
              <font>
                <b/>
                <i val="0"/>
                <color theme="7" tint="-0.24994659260841701"/>
              </font>
            </x14:dxf>
          </x14:cfRule>
          <x14:cfRule type="cellIs" priority="63" operator="equal" id="{1A95C998-4B8D-4A3D-AA06-19042766023B}">
            <xm:f>Dropdown!$A$106</xm:f>
            <x14:dxf>
              <font>
                <b/>
                <i val="0"/>
                <color rgb="FFC00000"/>
              </font>
            </x14:dxf>
          </x14:cfRule>
          <xm:sqref>B199</xm:sqref>
        </x14:conditionalFormatting>
        <x14:conditionalFormatting xmlns:xm="http://schemas.microsoft.com/office/excel/2006/main">
          <x14:cfRule type="cellIs" priority="57" operator="equal" id="{1F02F625-8B10-42AB-A3BB-A3935814CB61}">
            <xm:f>Dropdown!$A$103</xm:f>
            <x14:dxf>
              <font>
                <b/>
                <i val="0"/>
                <color theme="9" tint="-0.24994659260841701"/>
              </font>
            </x14:dxf>
          </x14:cfRule>
          <x14:cfRule type="cellIs" priority="58" operator="equal" id="{472258C4-09A7-44CA-A1BF-3BCFE71E63EB}">
            <xm:f>Dropdown!$A$106</xm:f>
            <x14:dxf>
              <font>
                <b/>
                <i val="0"/>
                <color rgb="FFC00000"/>
              </font>
            </x14:dxf>
          </x14:cfRule>
          <x14:cfRule type="cellIs" priority="56" operator="equal" id="{56EEF851-443B-4A8F-B694-D6DABE17D141}">
            <xm:f>Dropdown!$A$105</xm:f>
            <x14:dxf>
              <font>
                <b/>
                <i val="0"/>
                <color theme="5"/>
              </font>
            </x14:dxf>
          </x14:cfRule>
          <x14:cfRule type="cellIs" priority="55" operator="equal" id="{8A0F2285-654A-4BCD-A71B-2C83D8F00F15}">
            <xm:f>Dropdown!$A$104</xm:f>
            <x14:dxf>
              <font>
                <b/>
                <i val="0"/>
                <color theme="7" tint="-0.24994659260841701"/>
              </font>
            </x14:dxf>
          </x14:cfRule>
          <xm:sqref>B207</xm:sqref>
        </x14:conditionalFormatting>
        <x14:conditionalFormatting xmlns:xm="http://schemas.microsoft.com/office/excel/2006/main">
          <x14:cfRule type="cellIs" priority="53" operator="equal" id="{B999D01B-C9BE-4127-96CD-6A3DB4BC1903}">
            <xm:f>Dropdown!$A$106</xm:f>
            <x14:dxf>
              <font>
                <b/>
                <i val="0"/>
                <color rgb="FFC00000"/>
              </font>
            </x14:dxf>
          </x14:cfRule>
          <x14:cfRule type="cellIs" priority="52" operator="equal" id="{6E70070F-4377-421D-9F1C-7B90001B402C}">
            <xm:f>Dropdown!$A$103</xm:f>
            <x14:dxf>
              <font>
                <b/>
                <i val="0"/>
                <color theme="9" tint="-0.24994659260841701"/>
              </font>
            </x14:dxf>
          </x14:cfRule>
          <x14:cfRule type="cellIs" priority="51" operator="equal" id="{FC559E0A-079F-4205-B085-D1051BAD0A30}">
            <xm:f>Dropdown!$A$105</xm:f>
            <x14:dxf>
              <font>
                <b/>
                <i val="0"/>
                <color theme="5"/>
              </font>
            </x14:dxf>
          </x14:cfRule>
          <x14:cfRule type="cellIs" priority="50" operator="equal" id="{D34E1C1D-8726-4DE8-8F5D-B9A3AA94FCDB}">
            <xm:f>Dropdown!$A$104</xm:f>
            <x14:dxf>
              <font>
                <b/>
                <i val="0"/>
                <color theme="7" tint="-0.24994659260841701"/>
              </font>
            </x14:dxf>
          </x14:cfRule>
          <xm:sqref>B215</xm:sqref>
        </x14:conditionalFormatting>
        <x14:conditionalFormatting xmlns:xm="http://schemas.microsoft.com/office/excel/2006/main">
          <x14:cfRule type="cellIs" priority="47" operator="equal" id="{A01D6ADC-CF8E-495C-A61E-31672229330F}">
            <xm:f>Dropdown!$A$103</xm:f>
            <x14:dxf>
              <font>
                <b/>
                <i val="0"/>
                <color theme="9" tint="-0.24994659260841701"/>
              </font>
            </x14:dxf>
          </x14:cfRule>
          <x14:cfRule type="cellIs" priority="48" operator="equal" id="{1167087B-8EDA-4900-BEE4-04CCF2D6BCDE}">
            <xm:f>Dropdown!$A$106</xm:f>
            <x14:dxf>
              <font>
                <b/>
                <i val="0"/>
                <color rgb="FFC00000"/>
              </font>
            </x14:dxf>
          </x14:cfRule>
          <x14:cfRule type="cellIs" priority="45" operator="equal" id="{AF97CB75-C090-4CEB-893A-7657D1B0D5DE}">
            <xm:f>Dropdown!$A$104</xm:f>
            <x14:dxf>
              <font>
                <b/>
                <i val="0"/>
                <color theme="7" tint="-0.24994659260841701"/>
              </font>
            </x14:dxf>
          </x14:cfRule>
          <x14:cfRule type="cellIs" priority="46" operator="equal" id="{F3EA28F7-EC93-4E00-BE42-11A1B9691237}">
            <xm:f>Dropdown!$A$105</xm:f>
            <x14:dxf>
              <font>
                <b/>
                <i val="0"/>
                <color theme="5"/>
              </font>
            </x14:dxf>
          </x14:cfRule>
          <xm:sqref>B223</xm:sqref>
        </x14:conditionalFormatting>
        <x14:conditionalFormatting xmlns:xm="http://schemas.microsoft.com/office/excel/2006/main">
          <x14:cfRule type="cellIs" priority="43" operator="equal" id="{5BE0FA39-784A-4A5D-B6A8-1F261A05E188}">
            <xm:f>Dropdown!$A$106</xm:f>
            <x14:dxf>
              <font>
                <b/>
                <i val="0"/>
                <color rgb="FFC00000"/>
              </font>
            </x14:dxf>
          </x14:cfRule>
          <x14:cfRule type="cellIs" priority="42" operator="equal" id="{05DF62C0-E523-4596-97B8-31B92A828833}">
            <xm:f>Dropdown!$A$103</xm:f>
            <x14:dxf>
              <font>
                <b/>
                <i val="0"/>
                <color theme="9" tint="-0.24994659260841701"/>
              </font>
            </x14:dxf>
          </x14:cfRule>
          <x14:cfRule type="cellIs" priority="41" operator="equal" id="{8711EE31-E66F-462D-A7F1-7AC4CD8B2BBD}">
            <xm:f>Dropdown!$A$105</xm:f>
            <x14:dxf>
              <font>
                <b/>
                <i val="0"/>
                <color theme="5"/>
              </font>
            </x14:dxf>
          </x14:cfRule>
          <x14:cfRule type="cellIs" priority="40" operator="equal" id="{C819FC4F-888C-4727-A6CC-269A9A8826EC}">
            <xm:f>Dropdown!$A$104</xm:f>
            <x14:dxf>
              <font>
                <b/>
                <i val="0"/>
                <color theme="7" tint="-0.24994659260841701"/>
              </font>
            </x14:dxf>
          </x14:cfRule>
          <xm:sqref>B231</xm:sqref>
        </x14:conditionalFormatting>
        <x14:conditionalFormatting xmlns:xm="http://schemas.microsoft.com/office/excel/2006/main">
          <x14:cfRule type="cellIs" priority="38" operator="equal" id="{E1111087-935B-45A5-8105-9AD040230021}">
            <xm:f>Dropdown!$A$106</xm:f>
            <x14:dxf>
              <font>
                <b/>
                <i val="0"/>
                <color rgb="FFC00000"/>
              </font>
            </x14:dxf>
          </x14:cfRule>
          <x14:cfRule type="cellIs" priority="37" operator="equal" id="{4B8CFBB6-B5B1-47AD-9B1D-467E522ABF64}">
            <xm:f>Dropdown!$A$103</xm:f>
            <x14:dxf>
              <font>
                <b/>
                <i val="0"/>
                <color theme="9" tint="-0.24994659260841701"/>
              </font>
            </x14:dxf>
          </x14:cfRule>
          <x14:cfRule type="cellIs" priority="35" operator="equal" id="{1EEF750D-4794-4DFC-B211-7047F6F1B627}">
            <xm:f>Dropdown!$A$104</xm:f>
            <x14:dxf>
              <font>
                <b/>
                <i val="0"/>
                <color theme="7" tint="-0.24994659260841701"/>
              </font>
            </x14:dxf>
          </x14:cfRule>
          <x14:cfRule type="cellIs" priority="36" operator="equal" id="{0A0E6373-F3A3-4CC2-A4D0-6EDD5F880313}">
            <xm:f>Dropdown!$A$105</xm:f>
            <x14:dxf>
              <font>
                <b/>
                <i val="0"/>
                <color theme="5"/>
              </font>
            </x14:dxf>
          </x14:cfRule>
          <xm:sqref>B239</xm:sqref>
        </x14:conditionalFormatting>
        <x14:conditionalFormatting xmlns:xm="http://schemas.microsoft.com/office/excel/2006/main">
          <x14:cfRule type="cellIs" priority="31" operator="equal" id="{050C0C03-20CF-4114-A8BB-7E50E4A44D4B}">
            <xm:f>Dropdown!$A$105</xm:f>
            <x14:dxf>
              <font>
                <b/>
                <i val="0"/>
                <color theme="5"/>
              </font>
            </x14:dxf>
          </x14:cfRule>
          <x14:cfRule type="cellIs" priority="30" operator="equal" id="{80648189-0887-4B9D-8089-67347265FF9C}">
            <xm:f>Dropdown!$A$104</xm:f>
            <x14:dxf>
              <font>
                <b/>
                <i val="0"/>
                <color theme="7" tint="-0.24994659260841701"/>
              </font>
            </x14:dxf>
          </x14:cfRule>
          <x14:cfRule type="cellIs" priority="33" operator="equal" id="{1532CD88-525F-4E99-8764-949E96FCFF18}">
            <xm:f>Dropdown!$A$106</xm:f>
            <x14:dxf>
              <font>
                <b/>
                <i val="0"/>
                <color rgb="FFC00000"/>
              </font>
            </x14:dxf>
          </x14:cfRule>
          <x14:cfRule type="cellIs" priority="32" operator="equal" id="{5C000E3C-0690-40A6-BB0D-558000AFF7E0}">
            <xm:f>Dropdown!$A$103</xm:f>
            <x14:dxf>
              <font>
                <b/>
                <i val="0"/>
                <color theme="9" tint="-0.24994659260841701"/>
              </font>
            </x14:dxf>
          </x14:cfRule>
          <xm:sqref>B247</xm:sqref>
        </x14:conditionalFormatting>
        <x14:conditionalFormatting xmlns:xm="http://schemas.microsoft.com/office/excel/2006/main">
          <x14:cfRule type="cellIs" priority="28" operator="equal" id="{B5092DDE-3483-4C87-B867-868173487392}">
            <xm:f>Dropdown!$A$106</xm:f>
            <x14:dxf>
              <font>
                <b/>
                <i val="0"/>
                <color rgb="FFC00000"/>
              </font>
            </x14:dxf>
          </x14:cfRule>
          <x14:cfRule type="cellIs" priority="27" operator="equal" id="{C704DDDE-C05B-4B7B-BF91-A4E4E287FAD0}">
            <xm:f>Dropdown!$A$103</xm:f>
            <x14:dxf>
              <font>
                <b/>
                <i val="0"/>
                <color theme="9" tint="-0.24994659260841701"/>
              </font>
            </x14:dxf>
          </x14:cfRule>
          <x14:cfRule type="cellIs" priority="26" operator="equal" id="{B7AD2404-EA18-4660-AD79-3FF41556DB78}">
            <xm:f>Dropdown!$A$105</xm:f>
            <x14:dxf>
              <font>
                <b/>
                <i val="0"/>
                <color theme="5"/>
              </font>
            </x14:dxf>
          </x14:cfRule>
          <x14:cfRule type="cellIs" priority="25" operator="equal" id="{A83C0EC2-6454-4D25-84DB-236FE7FF1D36}">
            <xm:f>Dropdown!$A$104</xm:f>
            <x14:dxf>
              <font>
                <b/>
                <i val="0"/>
                <color theme="7" tint="-0.24994659260841701"/>
              </font>
            </x14:dxf>
          </x14:cfRule>
          <xm:sqref>B255</xm:sqref>
        </x14:conditionalFormatting>
        <x14:conditionalFormatting xmlns:xm="http://schemas.microsoft.com/office/excel/2006/main">
          <x14:cfRule type="cellIs" priority="23" operator="equal" id="{DEA128F4-4EF4-45C2-B91F-C726628D66CA}">
            <xm:f>Dropdown!$A$106</xm:f>
            <x14:dxf>
              <font>
                <b/>
                <i val="0"/>
                <color rgb="FFC00000"/>
              </font>
            </x14:dxf>
          </x14:cfRule>
          <x14:cfRule type="cellIs" priority="22" operator="equal" id="{14688EDE-D0A3-4B9F-9932-85D174B32682}">
            <xm:f>Dropdown!$A$103</xm:f>
            <x14:dxf>
              <font>
                <b/>
                <i val="0"/>
                <color theme="9" tint="-0.24994659260841701"/>
              </font>
            </x14:dxf>
          </x14:cfRule>
          <x14:cfRule type="cellIs" priority="21" operator="equal" id="{79215831-0E24-4201-BACF-B56B9FE36ED8}">
            <xm:f>Dropdown!$A$105</xm:f>
            <x14:dxf>
              <font>
                <b/>
                <i val="0"/>
                <color theme="5"/>
              </font>
            </x14:dxf>
          </x14:cfRule>
          <x14:cfRule type="cellIs" priority="20" operator="equal" id="{BD11A0E2-F175-499C-9D77-87FF6B88B058}">
            <xm:f>Dropdown!$A$104</xm:f>
            <x14:dxf>
              <font>
                <b/>
                <i val="0"/>
                <color theme="7" tint="-0.24994659260841701"/>
              </font>
            </x14:dxf>
          </x14:cfRule>
          <xm:sqref>B263</xm:sqref>
        </x14:conditionalFormatting>
      </x14:conditionalFormattings>
    </ext>
    <ext xmlns:x14="http://schemas.microsoft.com/office/spreadsheetml/2009/9/main" uri="{CCE6A557-97BC-4b89-ADB6-D9C93CAAB3DF}">
      <x14:dataValidations xmlns:xm="http://schemas.microsoft.com/office/excel/2006/main" count="28">
        <x14:dataValidation type="list" allowBlank="1" showInputMessage="1" showErrorMessage="1" xr:uid="{42B65F15-446C-42B6-B005-CAFFE19A33D2}">
          <x14:formula1>
            <xm:f>Dropdown!$G$3:$G$5</xm:f>
          </x14:formula1>
          <xm:sqref>B172 B187 B179 B227 B195 B259 B203 B235 B243 B251 B219 B211</xm:sqref>
        </x14:dataValidation>
        <x14:dataValidation type="list" allowBlank="1" showInputMessage="1" showErrorMessage="1" xr:uid="{8C47A508-E1B1-4EBC-8CC3-E1DF887B1737}">
          <x14:formula1>
            <xm:f>Dropdown!$C$3:$C$6</xm:f>
          </x14:formula1>
          <xm:sqref>B57</xm:sqref>
        </x14:dataValidation>
        <x14:dataValidation type="list" allowBlank="1" showInputMessage="1" showErrorMessage="1" xr:uid="{93038E16-77E1-4640-886F-619C6DA4B4BF}">
          <x14:formula1>
            <xm:f>Dropdown!$E$3:$E$9</xm:f>
          </x14:formula1>
          <xm:sqref>B66</xm:sqref>
        </x14:dataValidation>
        <x14:dataValidation type="list" allowBlank="1" showInputMessage="1" showErrorMessage="1" xr:uid="{FF6783E9-0670-441D-A055-8B0D2E0C8B83}">
          <x14:formula1>
            <xm:f>Dropdown!$A$3:$A$4</xm:f>
          </x14:formula1>
          <xm:sqref>B274 B294 B288 B64 B292 B285 B296:B297</xm:sqref>
        </x14:dataValidation>
        <x14:dataValidation type="list" allowBlank="1" showInputMessage="1" showErrorMessage="1" xr:uid="{707C7030-AEF5-4DD5-AB88-5DF038B8AE45}">
          <x14:formula1>
            <xm:f>Dropdown!$J$3:$J$10</xm:f>
          </x14:formula1>
          <xm:sqref>B269</xm:sqref>
        </x14:dataValidation>
        <x14:dataValidation type="list" allowBlank="1" showInputMessage="1" showErrorMessage="1" xr:uid="{476BE1AA-D827-4EC9-9D89-00F0FAF7888B}">
          <x14:formula1>
            <xm:f>Dropdown!$L$3:$L$4</xm:f>
          </x14:formula1>
          <xm:sqref>B275</xm:sqref>
        </x14:dataValidation>
        <x14:dataValidation type="list" allowBlank="1" showInputMessage="1" showErrorMessage="1" xr:uid="{A916D77D-E9F7-4072-A4D6-306C17B5092B}">
          <x14:formula1>
            <xm:f>Dropdown!$M$3:$M$6</xm:f>
          </x14:formula1>
          <xm:sqref>B281</xm:sqref>
        </x14:dataValidation>
        <x14:dataValidation type="list" allowBlank="1" showInputMessage="1" showErrorMessage="1" xr:uid="{059688B1-009E-477C-A082-FA2CAC6B02EF}">
          <x14:formula1>
            <xm:f>Dropdown!$N$3:$N$4</xm:f>
          </x14:formula1>
          <xm:sqref>B277</xm:sqref>
        </x14:dataValidation>
        <x14:dataValidation type="list" allowBlank="1" showInputMessage="1" showErrorMessage="1" xr:uid="{8CBDBD41-CB2B-4993-AD98-492CB89424FF}">
          <x14:formula1>
            <xm:f>Dropdown!$F$3:$F$5</xm:f>
          </x14:formula1>
          <xm:sqref>B71</xm:sqref>
        </x14:dataValidation>
        <x14:dataValidation type="list" allowBlank="1" showInputMessage="1" showErrorMessage="1" xr:uid="{6616A8CA-BA35-432F-A379-DA5FB82B19E2}">
          <x14:formula1>
            <xm:f>Dropdown!$R$3:$R$6</xm:f>
          </x14:formula1>
          <xm:sqref>B289</xm:sqref>
        </x14:dataValidation>
        <x14:dataValidation type="list" allowBlank="1" showInputMessage="1" showErrorMessage="1" xr:uid="{A5AFA0FF-F9E1-47E3-A8C1-BD70E5C68C86}">
          <x14:formula1>
            <xm:f>Dropdown!$D$3:$D$5</xm:f>
          </x14:formula1>
          <xm:sqref>B58</xm:sqref>
        </x14:dataValidation>
        <x14:dataValidation type="list" allowBlank="1" showInputMessage="1" showErrorMessage="1" xr:uid="{CF58A7C7-25A4-4E5B-8802-E8E840003C92}">
          <x14:formula1>
            <xm:f>Dropdown!$Q$3:$Q$6</xm:f>
          </x14:formula1>
          <xm:sqref>B287</xm:sqref>
        </x14:dataValidation>
        <x14:dataValidation type="list" allowBlank="1" showInputMessage="1" showErrorMessage="1" xr:uid="{FCCBB753-A631-4AF8-A7F7-3FC17FB48E05}">
          <x14:formula1>
            <xm:f>Dropdown!$P$3:$P$5</xm:f>
          </x14:formula1>
          <xm:sqref>B284</xm:sqref>
        </x14:dataValidation>
        <x14:dataValidation type="list" allowBlank="1" showInputMessage="1" showErrorMessage="1" xr:uid="{B170229D-695E-4BB5-AA5C-C04E0E89B66A}">
          <x14:formula1>
            <xm:f>Dropdown!$H$3:$H$9</xm:f>
          </x14:formula1>
          <xm:sqref>B177 B232 B184 B192 B200 B264 B256 B240 B248 B208 B224 B216</xm:sqref>
        </x14:dataValidation>
        <x14:dataValidation type="list" allowBlank="1" showInputMessage="1" showErrorMessage="1" xr:uid="{CD2114AD-E42E-4724-9ACB-662908710A0D}">
          <x14:formula1>
            <xm:f>Dropdown!$T$3:$T$5</xm:f>
          </x14:formula1>
          <xm:sqref>B295</xm:sqref>
        </x14:dataValidation>
        <x14:dataValidation type="list" allowBlank="1" showInputMessage="1" showErrorMessage="1" xr:uid="{F8BE0EB0-0E3A-44FD-95B7-54CC0F0CFBAF}">
          <x14:formula1>
            <xm:f>Dropdown!$W$3:$W$5</xm:f>
          </x14:formula1>
          <xm:sqref>B159:B164</xm:sqref>
        </x14:dataValidation>
        <x14:dataValidation type="list" allowBlank="1" showInputMessage="1" showErrorMessage="1" xr:uid="{E0B07DB7-891B-4B1B-9D57-EECE01A93367}">
          <x14:formula1>
            <xm:f>Dropdown!$V$3:$V$4</xm:f>
          </x14:formula1>
          <xm:sqref>B165</xm:sqref>
        </x14:dataValidation>
        <x14:dataValidation type="list" allowBlank="1" showInputMessage="1" showErrorMessage="1" xr:uid="{2D9B8281-0151-46BB-A5A1-8DA0E8F6FCB2}">
          <x14:formula1>
            <xm:f>Dropdown!$B$3:$B$5</xm:f>
          </x14:formula1>
          <xm:sqref>B62:B63</xm:sqref>
        </x14:dataValidation>
        <x14:dataValidation type="list" operator="greaterThan" allowBlank="1" showInputMessage="1" showErrorMessage="1" xr:uid="{DDF6A68A-F1DF-409B-8F7B-45BF5043B941}">
          <x14:formula1>
            <xm:f>Dropdown!$C$3:$C$6</xm:f>
          </x14:formula1>
          <xm:sqref>B57</xm:sqref>
        </x14:dataValidation>
        <x14:dataValidation type="list" operator="greaterThan" allowBlank="1" showInputMessage="1" showErrorMessage="1" xr:uid="{B76D7599-C9A3-49D4-821C-206E47D84FED}">
          <x14:formula1>
            <xm:f>Dropdown!$D$3:$D$5</xm:f>
          </x14:formula1>
          <xm:sqref>B58</xm:sqref>
        </x14:dataValidation>
        <x14:dataValidation type="list" operator="greaterThan" allowBlank="1" showInputMessage="1" showErrorMessage="1" xr:uid="{30C3C8A9-F8DC-490B-BABD-E3F38587D476}">
          <x14:formula1>
            <xm:f>Dropdown!$E$3:$E$9</xm:f>
          </x14:formula1>
          <xm:sqref>B66</xm:sqref>
        </x14:dataValidation>
        <x14:dataValidation type="list" operator="greaterThan" allowBlank="1" showInputMessage="1" showErrorMessage="1" xr:uid="{FB45C52F-0D83-4DD8-A81E-DA61D2D1F1C2}">
          <x14:formula1>
            <xm:f>Dropdown!$B$3:$B$5</xm:f>
          </x14:formula1>
          <xm:sqref>B62:B63</xm:sqref>
        </x14:dataValidation>
        <x14:dataValidation type="list" operator="greaterThan" allowBlank="1" showInputMessage="1" showErrorMessage="1" xr:uid="{8E9FEEC3-9E0E-42E5-87BD-9E1FDFC7077A}">
          <x14:formula1>
            <xm:f>Dropdown!$A$3:$A$4</xm:f>
          </x14:formula1>
          <xm:sqref>B64</xm:sqref>
        </x14:dataValidation>
        <x14:dataValidation type="list" operator="greaterThan" allowBlank="1" showInputMessage="1" showErrorMessage="1" xr:uid="{6B4C2B61-85D7-49A4-9BED-05B08FE1CBDC}">
          <x14:formula1>
            <xm:f>Dropdown!$A$3:$A$5</xm:f>
          </x14:formula1>
          <xm:sqref>B71</xm:sqref>
        </x14:dataValidation>
        <x14:dataValidation type="list" allowBlank="1" showInputMessage="1" showErrorMessage="1" xr:uid="{2AAD984F-7A6D-46C2-B04E-23773270B62C}">
          <x14:formula1>
            <xm:f>Dropdown!$K$3:$K$11</xm:f>
          </x14:formula1>
          <xm:sqref>B271</xm:sqref>
        </x14:dataValidation>
        <x14:dataValidation type="list" allowBlank="1" showInputMessage="1" showErrorMessage="1" xr:uid="{36B2547E-8FC5-4EA7-9B23-22A0FE348B27}">
          <x14:formula1>
            <xm:f>Dropdown!$O$3:$O$7</xm:f>
          </x14:formula1>
          <xm:sqref>B278</xm:sqref>
        </x14:dataValidation>
        <x14:dataValidation type="list" allowBlank="1" showInputMessage="1" showErrorMessage="1" xr:uid="{EDEEC90A-3FB9-4267-B302-0DB42D33A203}">
          <x14:formula1>
            <xm:f>Dropdown!$A$7:$A$9</xm:f>
          </x14:formula1>
          <xm:sqref>B298:B299</xm:sqref>
        </x14:dataValidation>
        <x14:dataValidation type="list" operator="lessThan" allowBlank="1" showInputMessage="1" showErrorMessage="1" xr:uid="{F371F150-8797-4FA5-9BB7-97CE819E638B}">
          <x14:formula1>
            <xm:f>Dropdown!$A$3:$A$4</xm:f>
          </x14:formula1>
          <xm:sqref>B305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143F7-6023-48DC-A507-FBB09ABFD270}">
  <dimension ref="A1:K117"/>
  <sheetViews>
    <sheetView workbookViewId="0">
      <selection activeCell="M16" sqref="M16"/>
    </sheetView>
  </sheetViews>
  <sheetFormatPr baseColWidth="10" defaultColWidth="11.3984375" defaultRowHeight="13.9" x14ac:dyDescent="0.4"/>
  <cols>
    <col min="1" max="1" width="10.73046875" style="66" bestFit="1" customWidth="1"/>
    <col min="2" max="2" width="12.73046875" style="68" customWidth="1"/>
    <col min="3" max="3" width="11.1328125" style="69" customWidth="1"/>
    <col min="4" max="4" width="8.86328125" style="68" customWidth="1"/>
    <col min="5" max="5" width="10.73046875" style="68" customWidth="1"/>
    <col min="6" max="6" width="11" style="68" customWidth="1"/>
    <col min="7" max="7" width="17.86328125" style="69" customWidth="1"/>
    <col min="8" max="9" width="15.73046875" style="68" customWidth="1"/>
    <col min="10" max="10" width="9.86328125" style="68" customWidth="1"/>
    <col min="11" max="11" width="10.3984375" style="68" customWidth="1"/>
    <col min="12" max="16384" width="11.3984375" style="68"/>
  </cols>
  <sheetData>
    <row r="1" spans="1:11" ht="68.25" customHeight="1" x14ac:dyDescent="0.35">
      <c r="A1" s="237" t="s">
        <v>448</v>
      </c>
      <c r="B1" s="237"/>
      <c r="C1" s="237"/>
      <c r="D1" s="237"/>
      <c r="E1" s="237"/>
      <c r="F1" s="237"/>
      <c r="G1" s="237"/>
      <c r="H1" s="237"/>
      <c r="I1" s="237"/>
      <c r="J1" s="237"/>
      <c r="K1" s="237"/>
    </row>
    <row r="2" spans="1:11" s="65" customFormat="1" ht="94.5" customHeight="1" x14ac:dyDescent="0.45">
      <c r="B2" s="65" t="s">
        <v>20</v>
      </c>
      <c r="C2" s="65" t="s">
        <v>434</v>
      </c>
      <c r="D2" s="65" t="s">
        <v>151</v>
      </c>
      <c r="E2" s="65" t="s">
        <v>512</v>
      </c>
      <c r="F2" s="65" t="s">
        <v>268</v>
      </c>
      <c r="G2" s="65" t="s">
        <v>304</v>
      </c>
      <c r="H2" s="65" t="s">
        <v>271</v>
      </c>
      <c r="I2" s="65" t="s">
        <v>435</v>
      </c>
      <c r="J2" s="65" t="s">
        <v>269</v>
      </c>
      <c r="K2" s="65" t="s">
        <v>270</v>
      </c>
    </row>
    <row r="3" spans="1:11" x14ac:dyDescent="0.4">
      <c r="A3" s="66" t="s">
        <v>1</v>
      </c>
      <c r="B3" s="213"/>
      <c r="C3" s="202"/>
      <c r="D3" s="208"/>
      <c r="E3" s="203" t="str">
        <f>IF(H3&lt;&gt;"",1,"")</f>
        <v/>
      </c>
      <c r="F3" s="210"/>
      <c r="G3" s="205"/>
      <c r="H3" s="204" t="str">
        <f>IF(G3=Dropdown!$Y$5,"niedertemperaturfähig",IF(G3=Dropdown!$Y$9,"i.d.R. nicht niedertemperaturfähig",IF(G3=Dropdown!$Y$10,"i.d.R. niedertemperaturfähig","")))</f>
        <v/>
      </c>
      <c r="I3" s="204"/>
      <c r="J3" s="67" t="str">
        <f>IFERROR(IF($G3=Dropdown!$Y$5,1,IF(G3=Dropdown!$Y$9,1,IF(G3=Dropdown!$Y$10,1,$H3/$F3))),"")</f>
        <v/>
      </c>
      <c r="K3" s="67" t="str">
        <f>IFERROR(IF($G3=Dropdown!$Y$5,1,IF(G3=Dropdown!$Y$9,0,IF(G3=Dropdown!$Y$10,1,$I3/$F3))),"")</f>
        <v/>
      </c>
    </row>
    <row r="4" spans="1:11" x14ac:dyDescent="0.4">
      <c r="A4" s="66" t="s">
        <v>2</v>
      </c>
      <c r="B4" s="218"/>
      <c r="C4" s="202"/>
      <c r="D4" s="208"/>
      <c r="E4" s="203" t="str">
        <f>IF(H4&lt;&gt;"",1,"")</f>
        <v/>
      </c>
      <c r="F4" s="210"/>
      <c r="G4" s="205"/>
      <c r="H4" s="204" t="str">
        <f>IF(G4=Dropdown!$Y$5,"niedertemperaturfähig",IF(G4=Dropdown!$Y$9,"i.d.R. nicht niedertemperaturfähig",IF(G4=Dropdown!$Y$10,"i.d.R. niedertemperaturfähig","")))</f>
        <v/>
      </c>
      <c r="I4" s="204"/>
      <c r="J4" s="67" t="str">
        <f>IFERROR(IF($G4=Dropdown!$Y$5,1,IF(G4=Dropdown!$Y$9,1,IF(G4=Dropdown!$Y$10,1,$H4/$F4))),"")</f>
        <v/>
      </c>
      <c r="K4" s="67" t="str">
        <f>IFERROR(IF($G4=Dropdown!$Y$5,1,IF(G4=Dropdown!$Y$9,0,IF(G4=Dropdown!$Y$10,1,$I4/$F4))),"")</f>
        <v/>
      </c>
    </row>
    <row r="5" spans="1:11" x14ac:dyDescent="0.4">
      <c r="A5" s="66" t="s">
        <v>3</v>
      </c>
      <c r="B5" s="218"/>
      <c r="C5" s="202"/>
      <c r="D5" s="208"/>
      <c r="E5" s="203" t="str">
        <f>IF(H5&lt;&gt;"",1,"")</f>
        <v/>
      </c>
      <c r="F5" s="210"/>
      <c r="G5" s="205"/>
      <c r="H5" s="204" t="str">
        <f>IF(G5=Dropdown!$Y$5,"niedertemperaturfähig",IF(G5=Dropdown!$Y$9,"i.d.R. nicht niedertemperaturfähig",IF(G5=Dropdown!$Y$10,"i.d.R. niedertemperaturfähig","")))</f>
        <v/>
      </c>
      <c r="I5" s="204"/>
      <c r="J5" s="67" t="str">
        <f>IFERROR(IF($G5=Dropdown!$Y$5,1,IF(G5=Dropdown!$Y$9,1,IF(G5=Dropdown!$Y$10,1,$H5/$F5))),"")</f>
        <v/>
      </c>
      <c r="K5" s="67" t="str">
        <f>IFERROR(IF($G5=Dropdown!$Y$5,1,IF(G5=Dropdown!$Y$9,0,IF(G5=Dropdown!$Y$10,1,$I5/$F5))),"")</f>
        <v/>
      </c>
    </row>
    <row r="6" spans="1:11" x14ac:dyDescent="0.4">
      <c r="A6" s="66" t="s">
        <v>4</v>
      </c>
      <c r="B6" s="206"/>
      <c r="C6" s="207"/>
      <c r="D6" s="208"/>
      <c r="E6" s="209" t="str">
        <f>IF(H6&lt;&gt;"",1,"")</f>
        <v/>
      </c>
      <c r="F6" s="210"/>
      <c r="G6" s="211"/>
      <c r="H6" s="210" t="str">
        <f>IF(G6=Dropdown!$Y$5,"niedertemperaturfähig",IF(G6=Dropdown!$Y$9,"i.d.R. nicht niedertemperaturfähig",IF(G6=Dropdown!$Y$10,"i.d.R. niedertemperaturfähig","")))</f>
        <v/>
      </c>
      <c r="I6" s="210"/>
      <c r="J6" s="67" t="str">
        <f>IFERROR(IF($G6=Dropdown!$Y$5,1,IF(G6=Dropdown!$Y$9,1,IF(G6=Dropdown!$Y$10,1,$H6/$F6))),"")</f>
        <v/>
      </c>
      <c r="K6" s="67" t="str">
        <f>IFERROR(IF($G6=Dropdown!$Y$5,1,IF(G6=Dropdown!$Y$9,0,IF(G6=Dropdown!$Y$10,1,$I6/$F6))),"")</f>
        <v/>
      </c>
    </row>
    <row r="7" spans="1:11" x14ac:dyDescent="0.4">
      <c r="A7" s="66" t="s">
        <v>5</v>
      </c>
      <c r="B7" s="206"/>
      <c r="C7" s="207"/>
      <c r="D7" s="208"/>
      <c r="E7" s="209" t="str">
        <f t="shared" ref="E7:E52" si="0">IF(H7&lt;&gt;"",1,"")</f>
        <v/>
      </c>
      <c r="F7" s="210"/>
      <c r="G7" s="211"/>
      <c r="H7" s="210" t="str">
        <f>IF(G7=Dropdown!$Y$5,"niedertemperaturfähig",IF(G7=Dropdown!$Y$9,"i.d.R. nicht niedertemperaturfähig",IF(G7=Dropdown!$Y$10,"i.d.R. niedertemperaturfähig","")))</f>
        <v/>
      </c>
      <c r="I7" s="210"/>
      <c r="J7" s="67" t="str">
        <f>IFERROR(IF($G7=Dropdown!$Y$5,1,IF(G7=Dropdown!$Y$9,1,IF(G7=Dropdown!$Y$10,1,$H7/$F7))),"")</f>
        <v/>
      </c>
      <c r="K7" s="67" t="str">
        <f>IFERROR(IF($G7=Dropdown!$Y$5,1,IF(G7=Dropdown!$Y$9,0,IF(G7=Dropdown!$Y$10,1,$I7/$F7))),"")</f>
        <v/>
      </c>
    </row>
    <row r="8" spans="1:11" x14ac:dyDescent="0.4">
      <c r="A8" s="66" t="s">
        <v>6</v>
      </c>
      <c r="B8" s="219"/>
      <c r="C8" s="207"/>
      <c r="D8" s="208"/>
      <c r="E8" s="209" t="str">
        <f t="shared" si="0"/>
        <v/>
      </c>
      <c r="F8" s="210"/>
      <c r="G8" s="211"/>
      <c r="H8" s="210" t="str">
        <f>IF(G8=Dropdown!$Y$5,"niedertemperaturfähig",IF(G8=Dropdown!$Y$9,"i.d.R. nicht niedertemperaturfähig",IF(G8=Dropdown!$Y$10,"i.d.R. niedertemperaturfähig","")))</f>
        <v/>
      </c>
      <c r="I8" s="210"/>
      <c r="J8" s="67" t="str">
        <f>IFERROR(IF($G8=Dropdown!$Y$5,1,IF(G8=Dropdown!$Y$9,1,IF(G8=Dropdown!$Y$10,1,$H8/$F8))),"")</f>
        <v/>
      </c>
      <c r="K8" s="67" t="str">
        <f>IFERROR(IF($G8=Dropdown!$Y$5,1,IF(G8=Dropdown!$Y$9,0,IF(G8=Dropdown!$Y$10,1,$I8/$F8))),"")</f>
        <v/>
      </c>
    </row>
    <row r="9" spans="1:11" x14ac:dyDescent="0.4">
      <c r="A9" s="66" t="s">
        <v>7</v>
      </c>
      <c r="B9" s="206"/>
      <c r="C9" s="207"/>
      <c r="D9" s="208"/>
      <c r="E9" s="209" t="str">
        <f t="shared" si="0"/>
        <v/>
      </c>
      <c r="F9" s="210"/>
      <c r="G9" s="211"/>
      <c r="H9" s="210" t="str">
        <f>IF(G9=Dropdown!$Y$5,"niedertemperaturfähig",IF(G9=Dropdown!$Y$9,"i.d.R. nicht niedertemperaturfähig",IF(G9=Dropdown!$Y$10,"i.d.R. niedertemperaturfähig","")))</f>
        <v/>
      </c>
      <c r="I9" s="210"/>
      <c r="J9" s="67" t="str">
        <f>IFERROR(IF($G9=Dropdown!$Y$5,1,IF(G9=Dropdown!$Y$9,1,IF(G9=Dropdown!$Y$10,1,$H9/$F9))),"")</f>
        <v/>
      </c>
      <c r="K9" s="67" t="str">
        <f>IFERROR(IF($G9=Dropdown!$Y$5,1,IF(G9=Dropdown!$Y$9,0,IF(G9=Dropdown!$Y$10,1,$I9/$F9))),"")</f>
        <v/>
      </c>
    </row>
    <row r="10" spans="1:11" x14ac:dyDescent="0.4">
      <c r="A10" s="66" t="s">
        <v>8</v>
      </c>
      <c r="B10" s="206"/>
      <c r="C10" s="207"/>
      <c r="D10" s="208"/>
      <c r="E10" s="209" t="str">
        <f t="shared" si="0"/>
        <v/>
      </c>
      <c r="F10" s="210"/>
      <c r="G10" s="211"/>
      <c r="H10" s="210" t="str">
        <f>IF(G10=Dropdown!$Y$5,"niedertemperaturfähig",IF(G10=Dropdown!$Y$9,"i.d.R. nicht niedertemperaturfähig",IF(G10=Dropdown!$Y$10,"i.d.R. niedertemperaturfähig","")))</f>
        <v/>
      </c>
      <c r="I10" s="210"/>
      <c r="J10" s="67" t="str">
        <f>IFERROR(IF($G10=Dropdown!$Y$5,1,IF(G10=Dropdown!$Y$9,1,IF(G10=Dropdown!$Y$10,1,$H10/$F10))),"")</f>
        <v/>
      </c>
      <c r="K10" s="67" t="str">
        <f>IFERROR(IF($G10=Dropdown!$Y$5,1,IF(G10=Dropdown!$Y$9,0,IF(G10=Dropdown!$Y$10,1,$I10/$F10))),"")</f>
        <v/>
      </c>
    </row>
    <row r="11" spans="1:11" x14ac:dyDescent="0.4">
      <c r="A11" s="66" t="s">
        <v>9</v>
      </c>
      <c r="B11" s="206"/>
      <c r="C11" s="207"/>
      <c r="D11" s="208"/>
      <c r="E11" s="209" t="str">
        <f t="shared" si="0"/>
        <v/>
      </c>
      <c r="F11" s="210"/>
      <c r="G11" s="211"/>
      <c r="H11" s="210" t="str">
        <f>IF(G11=Dropdown!$Y$5,"niedertemperaturfähig",IF(G11=Dropdown!$Y$9,"i.d.R. nicht niedertemperaturfähig",IF(G11=Dropdown!$Y$10,"i.d.R. niedertemperaturfähig","")))</f>
        <v/>
      </c>
      <c r="I11" s="210"/>
      <c r="J11" s="67" t="str">
        <f>IFERROR(IF($G11=Dropdown!$Y$5,1,IF(G11=Dropdown!$Y$9,1,IF(G11=Dropdown!$Y$10,1,$H11/$F11))),"")</f>
        <v/>
      </c>
      <c r="K11" s="67" t="str">
        <f>IFERROR(IF($G11=Dropdown!$Y$5,1,IF(G11=Dropdown!$Y$9,0,IF(G11=Dropdown!$Y$10,1,$I11/$F11))),"")</f>
        <v/>
      </c>
    </row>
    <row r="12" spans="1:11" x14ac:dyDescent="0.4">
      <c r="A12" s="66" t="s">
        <v>10</v>
      </c>
      <c r="B12" s="206"/>
      <c r="C12" s="207"/>
      <c r="D12" s="208"/>
      <c r="E12" s="209" t="str">
        <f t="shared" si="0"/>
        <v/>
      </c>
      <c r="F12" s="210"/>
      <c r="G12" s="211"/>
      <c r="H12" s="210" t="str">
        <f>IF(G12=Dropdown!$Y$5,"niedertemperaturfähig",IF(G12=Dropdown!$Y$9,"i.d.R. nicht niedertemperaturfähig",IF(G12=Dropdown!$Y$10,"i.d.R. niedertemperaturfähig","")))</f>
        <v/>
      </c>
      <c r="I12" s="210"/>
      <c r="J12" s="67" t="str">
        <f>IFERROR(IF($G12=Dropdown!$Y$5,1,IF(G12=Dropdown!$Y$9,1,IF(G12=Dropdown!$Y$10,1,$H12/$F12))),"")</f>
        <v/>
      </c>
      <c r="K12" s="67" t="str">
        <f>IFERROR(IF($G12=Dropdown!$Y$5,1,IF(G12=Dropdown!$Y$9,0,IF(G12=Dropdown!$Y$10,1,$I12/$F12))),"")</f>
        <v/>
      </c>
    </row>
    <row r="13" spans="1:11" x14ac:dyDescent="0.4">
      <c r="A13" s="66" t="s">
        <v>11</v>
      </c>
      <c r="B13" s="206"/>
      <c r="C13" s="207"/>
      <c r="D13" s="208"/>
      <c r="E13" s="209" t="str">
        <f t="shared" si="0"/>
        <v/>
      </c>
      <c r="F13" s="210"/>
      <c r="G13" s="211"/>
      <c r="H13" s="210" t="str">
        <f>IF(G13=Dropdown!$Y$5,"niedertemperaturfähig",IF(G13=Dropdown!$Y$9,"i.d.R. nicht niedertemperaturfähig",IF(G13=Dropdown!$Y$10,"i.d.R. niedertemperaturfähig","")))</f>
        <v/>
      </c>
      <c r="I13" s="210"/>
      <c r="J13" s="67" t="str">
        <f>IFERROR(IF($G13=Dropdown!$Y$5,1,IF(G13=Dropdown!$Y$9,1,IF(G13=Dropdown!$Y$10,1,$H13/$F13))),"")</f>
        <v/>
      </c>
      <c r="K13" s="67" t="str">
        <f>IFERROR(IF($G13=Dropdown!$Y$5,1,IF(G13=Dropdown!$Y$9,0,IF(G13=Dropdown!$Y$10,1,$I13/$F13))),"")</f>
        <v/>
      </c>
    </row>
    <row r="14" spans="1:11" x14ac:dyDescent="0.4">
      <c r="A14" s="66" t="s">
        <v>12</v>
      </c>
      <c r="B14" s="206"/>
      <c r="C14" s="207"/>
      <c r="D14" s="208"/>
      <c r="E14" s="209" t="str">
        <f t="shared" si="0"/>
        <v/>
      </c>
      <c r="F14" s="210"/>
      <c r="G14" s="211"/>
      <c r="H14" s="210" t="str">
        <f>IF(G14=Dropdown!$Y$5,"niedertemperaturfähig",IF(G14=Dropdown!$Y$9,"i.d.R. nicht niedertemperaturfähig",IF(G14=Dropdown!$Y$10,"i.d.R. niedertemperaturfähig","")))</f>
        <v/>
      </c>
      <c r="I14" s="210"/>
      <c r="J14" s="67" t="str">
        <f>IFERROR(IF($G14=Dropdown!$Y$5,1,IF(G14=Dropdown!$Y$9,1,IF(G14=Dropdown!$Y$10,1,$H14/$F14))),"")</f>
        <v/>
      </c>
      <c r="K14" s="67" t="str">
        <f>IFERROR(IF($G14=Dropdown!$Y$5,1,IF(G14=Dropdown!$Y$9,0,IF(G14=Dropdown!$Y$10,1,$I14/$F14))),"")</f>
        <v/>
      </c>
    </row>
    <row r="15" spans="1:11" x14ac:dyDescent="0.4">
      <c r="A15" s="66" t="s">
        <v>13</v>
      </c>
      <c r="B15" s="206"/>
      <c r="C15" s="207"/>
      <c r="D15" s="208"/>
      <c r="E15" s="209" t="str">
        <f t="shared" si="0"/>
        <v/>
      </c>
      <c r="F15" s="210"/>
      <c r="G15" s="211"/>
      <c r="H15" s="210" t="str">
        <f>IF(G15=Dropdown!$Y$5,"niedertemperaturfähig",IF(G15=Dropdown!$Y$9,"i.d.R. nicht niedertemperaturfähig",IF(G15=Dropdown!$Y$10,"i.d.R. niedertemperaturfähig","")))</f>
        <v/>
      </c>
      <c r="I15" s="210"/>
      <c r="J15" s="67" t="str">
        <f>IFERROR(IF($G15=Dropdown!$Y$5,1,IF(G15=Dropdown!$Y$9,1,IF(G15=Dropdown!$Y$10,1,$H15/$F15))),"")</f>
        <v/>
      </c>
      <c r="K15" s="67" t="str">
        <f>IFERROR(IF($G15=Dropdown!$Y$5,1,IF(G15=Dropdown!$Y$9,0,IF(G15=Dropdown!$Y$10,1,$I15/$F15))),"")</f>
        <v/>
      </c>
    </row>
    <row r="16" spans="1:11" x14ac:dyDescent="0.4">
      <c r="A16" s="66" t="s">
        <v>14</v>
      </c>
      <c r="B16" s="206"/>
      <c r="C16" s="207"/>
      <c r="D16" s="208"/>
      <c r="E16" s="209" t="str">
        <f t="shared" si="0"/>
        <v/>
      </c>
      <c r="F16" s="210"/>
      <c r="G16" s="211"/>
      <c r="H16" s="210" t="str">
        <f>IF(G16=Dropdown!$Y$5,"niedertemperaturfähig",IF(G16=Dropdown!$Y$9,"i.d.R. nicht niedertemperaturfähig",IF(G16=Dropdown!$Y$10,"i.d.R. niedertemperaturfähig","")))</f>
        <v/>
      </c>
      <c r="I16" s="210"/>
      <c r="J16" s="67" t="str">
        <f>IFERROR(IF($G16=Dropdown!$Y$5,1,IF(G16=Dropdown!$Y$9,1,IF(G16=Dropdown!$Y$10,1,$H16/$F16))),"")</f>
        <v/>
      </c>
      <c r="K16" s="67" t="str">
        <f>IFERROR(IF($G16=Dropdown!$Y$5,1,IF(G16=Dropdown!$Y$9,0,IF(G16=Dropdown!$Y$10,1,$I16/$F16))),"")</f>
        <v/>
      </c>
    </row>
    <row r="17" spans="1:11" x14ac:dyDescent="0.4">
      <c r="A17" s="66" t="s">
        <v>15</v>
      </c>
      <c r="B17" s="206"/>
      <c r="C17" s="207"/>
      <c r="D17" s="208"/>
      <c r="E17" s="209" t="str">
        <f t="shared" si="0"/>
        <v/>
      </c>
      <c r="F17" s="210"/>
      <c r="G17" s="211"/>
      <c r="H17" s="210" t="str">
        <f>IF(G17=Dropdown!$Y$5,"niedertemperaturfähig",IF(G17=Dropdown!$Y$9,"i.d.R. nicht niedertemperaturfähig",IF(G17=Dropdown!$Y$10,"i.d.R. niedertemperaturfähig","")))</f>
        <v/>
      </c>
      <c r="I17" s="210"/>
      <c r="J17" s="67" t="str">
        <f>IFERROR(IF($G17=Dropdown!$Y$5,1,IF(G17=Dropdown!$Y$9,1,IF(G17=Dropdown!$Y$10,1,$H17/$F17))),"")</f>
        <v/>
      </c>
      <c r="K17" s="67" t="str">
        <f>IFERROR(IF($G17=Dropdown!$Y$5,1,IF(G17=Dropdown!$Y$9,0,IF(G17=Dropdown!$Y$10,1,$I17/$F17))),"")</f>
        <v/>
      </c>
    </row>
    <row r="18" spans="1:11" x14ac:dyDescent="0.4">
      <c r="A18" s="66" t="s">
        <v>16</v>
      </c>
      <c r="B18" s="206"/>
      <c r="C18" s="207"/>
      <c r="D18" s="208"/>
      <c r="E18" s="209" t="str">
        <f t="shared" si="0"/>
        <v/>
      </c>
      <c r="F18" s="210"/>
      <c r="G18" s="211"/>
      <c r="H18" s="210" t="str">
        <f>IF(G18=Dropdown!$Y$5,"niedertemperaturfähig",IF(G18=Dropdown!$Y$9,"i.d.R. nicht niedertemperaturfähig",IF(G18=Dropdown!$Y$10,"i.d.R. niedertemperaturfähig","")))</f>
        <v/>
      </c>
      <c r="I18" s="210"/>
      <c r="J18" s="67" t="str">
        <f>IFERROR(IF($G18=Dropdown!$Y$5,1,IF(G18=Dropdown!$Y$9,1,IF(G18=Dropdown!$Y$10,1,$H18/$F18))),"")</f>
        <v/>
      </c>
      <c r="K18" s="67" t="str">
        <f>IFERROR(IF($G18=Dropdown!$Y$5,1,IF(G18=Dropdown!$Y$9,0,IF(G18=Dropdown!$Y$10,1,$I18/$F18))),"")</f>
        <v/>
      </c>
    </row>
    <row r="19" spans="1:11" x14ac:dyDescent="0.4">
      <c r="A19" s="66" t="s">
        <v>17</v>
      </c>
      <c r="B19" s="206"/>
      <c r="C19" s="207"/>
      <c r="D19" s="208"/>
      <c r="E19" s="209" t="str">
        <f t="shared" si="0"/>
        <v/>
      </c>
      <c r="F19" s="210"/>
      <c r="G19" s="211"/>
      <c r="H19" s="210" t="str">
        <f>IF(G19=Dropdown!$Y$5,"niedertemperaturfähig",IF(G19=Dropdown!$Y$9,"i.d.R. nicht niedertemperaturfähig",IF(G19=Dropdown!$Y$10,"i.d.R. niedertemperaturfähig","")))</f>
        <v/>
      </c>
      <c r="I19" s="210"/>
      <c r="J19" s="67" t="str">
        <f>IFERROR(IF($G19=Dropdown!$Y$5,1,IF(G19=Dropdown!$Y$9,1,IF(G19=Dropdown!$Y$10,1,$H19/$F19))),"")</f>
        <v/>
      </c>
      <c r="K19" s="67" t="str">
        <f>IFERROR(IF($G19=Dropdown!$Y$5,1,IF(G19=Dropdown!$Y$9,0,IF(G19=Dropdown!$Y$10,1,$I19/$F19))),"")</f>
        <v/>
      </c>
    </row>
    <row r="20" spans="1:11" x14ac:dyDescent="0.4">
      <c r="A20" s="66" t="s">
        <v>18</v>
      </c>
      <c r="B20" s="206"/>
      <c r="C20" s="207"/>
      <c r="D20" s="208"/>
      <c r="E20" s="209" t="str">
        <f t="shared" si="0"/>
        <v/>
      </c>
      <c r="F20" s="210"/>
      <c r="G20" s="211"/>
      <c r="H20" s="210" t="str">
        <f>IF(G20=Dropdown!$Y$5,"niedertemperaturfähig",IF(G20=Dropdown!$Y$9,"i.d.R. nicht niedertemperaturfähig",IF(G20=Dropdown!$Y$10,"i.d.R. niedertemperaturfähig","")))</f>
        <v/>
      </c>
      <c r="I20" s="210"/>
      <c r="J20" s="67" t="str">
        <f>IFERROR(IF($G20=Dropdown!$Y$5,1,IF(G20=Dropdown!$Y$9,1,IF(G20=Dropdown!$Y$10,1,$H20/$F20))),"")</f>
        <v/>
      </c>
      <c r="K20" s="67" t="str">
        <f>IFERROR(IF($G20=Dropdown!$Y$5,1,IF(G20=Dropdown!$Y$9,0,IF(G20=Dropdown!$Y$10,1,$I20/$F20))),"")</f>
        <v/>
      </c>
    </row>
    <row r="21" spans="1:11" x14ac:dyDescent="0.4">
      <c r="A21" s="66" t="s">
        <v>19</v>
      </c>
      <c r="B21" s="206"/>
      <c r="C21" s="207"/>
      <c r="D21" s="208"/>
      <c r="E21" s="209" t="str">
        <f t="shared" si="0"/>
        <v/>
      </c>
      <c r="F21" s="210"/>
      <c r="G21" s="211"/>
      <c r="H21" s="210" t="str">
        <f>IF(G21=Dropdown!$Y$5,"niedertemperaturfähig",IF(G21=Dropdown!$Y$9,"i.d.R. nicht niedertemperaturfähig",IF(G21=Dropdown!$Y$10,"i.d.R. niedertemperaturfähig","")))</f>
        <v/>
      </c>
      <c r="I21" s="210"/>
      <c r="J21" s="67" t="str">
        <f>IFERROR(IF($G21=Dropdown!$Y$5,1,IF(G21=Dropdown!$Y$9,1,IF(G21=Dropdown!$Y$10,1,$H21/$F21))),"")</f>
        <v/>
      </c>
      <c r="K21" s="67" t="str">
        <f>IFERROR(IF($G21=Dropdown!$Y$5,1,IF(G21=Dropdown!$Y$9,0,IF(G21=Dropdown!$Y$10,1,$I21/$F21))),"")</f>
        <v/>
      </c>
    </row>
    <row r="22" spans="1:11" x14ac:dyDescent="0.4">
      <c r="A22" s="66" t="s">
        <v>321</v>
      </c>
      <c r="B22" s="206"/>
      <c r="C22" s="207"/>
      <c r="D22" s="208"/>
      <c r="E22" s="209" t="str">
        <f t="shared" si="0"/>
        <v/>
      </c>
      <c r="F22" s="210"/>
      <c r="G22" s="211"/>
      <c r="H22" s="210" t="str">
        <f>IF(G22=Dropdown!$Y$5,"niedertemperaturfähig",IF(G22=Dropdown!$Y$9,"i.d.R. nicht niedertemperaturfähig",IF(G22=Dropdown!$Y$10,"i.d.R. niedertemperaturfähig","")))</f>
        <v/>
      </c>
      <c r="I22" s="210"/>
      <c r="J22" s="67" t="str">
        <f>IFERROR(IF($G22=Dropdown!$Y$5,1,IF(G22=Dropdown!$Y$9,1,IF(G22=Dropdown!$Y$10,1,$H22/$F22))),"")</f>
        <v/>
      </c>
      <c r="K22" s="67" t="str">
        <f>IFERROR(IF($G22=Dropdown!$Y$5,1,IF(G22=Dropdown!$Y$9,0,IF(G22=Dropdown!$Y$10,1,$I22/$F22))),"")</f>
        <v/>
      </c>
    </row>
    <row r="23" spans="1:11" x14ac:dyDescent="0.4">
      <c r="A23" s="66" t="s">
        <v>322</v>
      </c>
      <c r="B23" s="206"/>
      <c r="C23" s="207"/>
      <c r="D23" s="208"/>
      <c r="E23" s="209" t="str">
        <f t="shared" si="0"/>
        <v/>
      </c>
      <c r="F23" s="210"/>
      <c r="G23" s="211"/>
      <c r="H23" s="210" t="str">
        <f>IF(G23=Dropdown!$Y$5,"niedertemperaturfähig",IF(G23=Dropdown!$Y$9,"i.d.R. nicht niedertemperaturfähig",IF(G23=Dropdown!$Y$10,"i.d.R. niedertemperaturfähig","")))</f>
        <v/>
      </c>
      <c r="I23" s="210"/>
      <c r="J23" s="67" t="str">
        <f>IFERROR(IF($G23=Dropdown!$Y$5,1,IF(G23=Dropdown!$Y$9,1,IF(G23=Dropdown!$Y$10,1,$H23/$F23))),"")</f>
        <v/>
      </c>
      <c r="K23" s="67" t="str">
        <f>IFERROR(IF($G23=Dropdown!$Y$5,1,IF(G23=Dropdown!$Y$9,0,IF(G23=Dropdown!$Y$10,1,$I23/$F23))),"")</f>
        <v/>
      </c>
    </row>
    <row r="24" spans="1:11" x14ac:dyDescent="0.4">
      <c r="A24" s="66" t="s">
        <v>323</v>
      </c>
      <c r="B24" s="206"/>
      <c r="C24" s="207"/>
      <c r="D24" s="208"/>
      <c r="E24" s="209" t="str">
        <f t="shared" si="0"/>
        <v/>
      </c>
      <c r="F24" s="210"/>
      <c r="G24" s="211"/>
      <c r="H24" s="210" t="str">
        <f>IF(G24=Dropdown!$Y$5,"niedertemperaturfähig",IF(G24=Dropdown!$Y$9,"i.d.R. nicht niedertemperaturfähig",IF(G24=Dropdown!$Y$10,"i.d.R. niedertemperaturfähig","")))</f>
        <v/>
      </c>
      <c r="I24" s="210"/>
      <c r="J24" s="67" t="str">
        <f>IFERROR(IF($G24=Dropdown!$Y$5,1,IF(G24=Dropdown!$Y$9,1,IF(G24=Dropdown!$Y$10,1,$H24/$F24))),"")</f>
        <v/>
      </c>
      <c r="K24" s="67" t="str">
        <f>IFERROR(IF($G24=Dropdown!$Y$5,1,IF(G24=Dropdown!$Y$9,0,IF(G24=Dropdown!$Y$10,1,$I24/$F24))),"")</f>
        <v/>
      </c>
    </row>
    <row r="25" spans="1:11" x14ac:dyDescent="0.4">
      <c r="A25" s="66" t="s">
        <v>324</v>
      </c>
      <c r="B25" s="206"/>
      <c r="C25" s="207"/>
      <c r="D25" s="208"/>
      <c r="E25" s="209" t="str">
        <f t="shared" si="0"/>
        <v/>
      </c>
      <c r="F25" s="210"/>
      <c r="G25" s="211"/>
      <c r="H25" s="210" t="str">
        <f>IF(G25=Dropdown!$Y$5,"niedertemperaturfähig",IF(G25=Dropdown!$Y$9,"i.d.R. nicht niedertemperaturfähig",IF(G25=Dropdown!$Y$10,"i.d.R. niedertemperaturfähig","")))</f>
        <v/>
      </c>
      <c r="I25" s="210"/>
      <c r="J25" s="67" t="str">
        <f>IFERROR(IF($G25=Dropdown!$Y$5,1,IF(G25=Dropdown!$Y$9,1,IF(G25=Dropdown!$Y$10,1,$H25/$F25))),"")</f>
        <v/>
      </c>
      <c r="K25" s="67" t="str">
        <f>IFERROR(IF($G25=Dropdown!$Y$5,1,IF(G25=Dropdown!$Y$9,0,IF(G25=Dropdown!$Y$10,1,$I25/$F25))),"")</f>
        <v/>
      </c>
    </row>
    <row r="26" spans="1:11" x14ac:dyDescent="0.4">
      <c r="A26" s="66" t="s">
        <v>325</v>
      </c>
      <c r="B26" s="206"/>
      <c r="C26" s="207"/>
      <c r="D26" s="208"/>
      <c r="E26" s="209" t="str">
        <f t="shared" si="0"/>
        <v/>
      </c>
      <c r="F26" s="210"/>
      <c r="G26" s="211"/>
      <c r="H26" s="210" t="str">
        <f>IF(G26=Dropdown!$Y$5,"niedertemperaturfähig",IF(G26=Dropdown!$Y$9,"i.d.R. nicht niedertemperaturfähig",IF(G26=Dropdown!$Y$10,"i.d.R. niedertemperaturfähig","")))</f>
        <v/>
      </c>
      <c r="I26" s="210"/>
      <c r="J26" s="67" t="str">
        <f>IFERROR(IF($G26=Dropdown!$Y$5,1,IF(G26=Dropdown!$Y$9,1,IF(G26=Dropdown!$Y$10,1,$H26/$F26))),"")</f>
        <v/>
      </c>
      <c r="K26" s="67" t="str">
        <f>IFERROR(IF($G26=Dropdown!$Y$5,1,IF(G26=Dropdown!$Y$9,0,IF(G26=Dropdown!$Y$10,1,$I26/$F26))),"")</f>
        <v/>
      </c>
    </row>
    <row r="27" spans="1:11" x14ac:dyDescent="0.4">
      <c r="A27" s="66" t="s">
        <v>326</v>
      </c>
      <c r="B27" s="206"/>
      <c r="C27" s="207"/>
      <c r="D27" s="208"/>
      <c r="E27" s="209" t="str">
        <f t="shared" si="0"/>
        <v/>
      </c>
      <c r="F27" s="210"/>
      <c r="G27" s="211"/>
      <c r="H27" s="210" t="str">
        <f>IF(G27=Dropdown!$Y$5,"niedertemperaturfähig",IF(G27=Dropdown!$Y$9,"i.d.R. nicht niedertemperaturfähig",IF(G27=Dropdown!$Y$10,"i.d.R. niedertemperaturfähig","")))</f>
        <v/>
      </c>
      <c r="I27" s="210"/>
      <c r="J27" s="67" t="str">
        <f>IFERROR(IF($G27=Dropdown!$Y$5,1,IF(G27=Dropdown!$Y$9,1,IF(G27=Dropdown!$Y$10,1,$H27/$F27))),"")</f>
        <v/>
      </c>
      <c r="K27" s="67" t="str">
        <f>IFERROR(IF($G27=Dropdown!$Y$5,1,IF(G27=Dropdown!$Y$9,0,IF(G27=Dropdown!$Y$10,1,$I27/$F27))),"")</f>
        <v/>
      </c>
    </row>
    <row r="28" spans="1:11" x14ac:dyDescent="0.4">
      <c r="A28" s="66" t="s">
        <v>327</v>
      </c>
      <c r="B28" s="206"/>
      <c r="C28" s="207"/>
      <c r="D28" s="208"/>
      <c r="E28" s="209" t="str">
        <f t="shared" si="0"/>
        <v/>
      </c>
      <c r="F28" s="210"/>
      <c r="G28" s="211"/>
      <c r="H28" s="210" t="str">
        <f>IF(G28=Dropdown!$Y$5,"niedertemperaturfähig",IF(G28=Dropdown!$Y$9,"i.d.R. nicht niedertemperaturfähig",IF(G28=Dropdown!$Y$10,"i.d.R. niedertemperaturfähig","")))</f>
        <v/>
      </c>
      <c r="I28" s="210"/>
      <c r="J28" s="67" t="str">
        <f>IFERROR(IF($G28=Dropdown!$Y$5,1,IF(G28=Dropdown!$Y$9,1,IF(G28=Dropdown!$Y$10,1,$H28/$F28))),"")</f>
        <v/>
      </c>
      <c r="K28" s="67" t="str">
        <f>IFERROR(IF($G28=Dropdown!$Y$5,1,IF(G28=Dropdown!$Y$9,0,IF(G28=Dropdown!$Y$10,1,$I28/$F28))),"")</f>
        <v/>
      </c>
    </row>
    <row r="29" spans="1:11" x14ac:dyDescent="0.4">
      <c r="A29" s="66" t="s">
        <v>328</v>
      </c>
      <c r="B29" s="206"/>
      <c r="C29" s="207"/>
      <c r="D29" s="208"/>
      <c r="E29" s="209" t="str">
        <f t="shared" si="0"/>
        <v/>
      </c>
      <c r="F29" s="210"/>
      <c r="G29" s="211"/>
      <c r="H29" s="210" t="str">
        <f>IF(G29=Dropdown!$Y$5,"niedertemperaturfähig",IF(G29=Dropdown!$Y$9,"i.d.R. nicht niedertemperaturfähig",IF(G29=Dropdown!$Y$10,"i.d.R. niedertemperaturfähig","")))</f>
        <v/>
      </c>
      <c r="I29" s="210"/>
      <c r="J29" s="67" t="str">
        <f>IFERROR(IF($G29=Dropdown!$Y$5,1,IF(G29=Dropdown!$Y$9,1,IF(G29=Dropdown!$Y$10,1,$H29/$F29))),"")</f>
        <v/>
      </c>
      <c r="K29" s="67" t="str">
        <f>IFERROR(IF($G29=Dropdown!$Y$5,1,IF(G29=Dropdown!$Y$9,0,IF(G29=Dropdown!$Y$10,1,$I29/$F29))),"")</f>
        <v/>
      </c>
    </row>
    <row r="30" spans="1:11" x14ac:dyDescent="0.4">
      <c r="A30" s="66" t="s">
        <v>329</v>
      </c>
      <c r="B30" s="206"/>
      <c r="C30" s="207"/>
      <c r="D30" s="208"/>
      <c r="E30" s="209" t="str">
        <f t="shared" si="0"/>
        <v/>
      </c>
      <c r="F30" s="210"/>
      <c r="G30" s="211"/>
      <c r="H30" s="210" t="str">
        <f>IF(G30=Dropdown!$Y$5,"niedertemperaturfähig",IF(G30=Dropdown!$Y$9,"i.d.R. nicht niedertemperaturfähig",IF(G30=Dropdown!$Y$10,"i.d.R. niedertemperaturfähig","")))</f>
        <v/>
      </c>
      <c r="I30" s="210"/>
      <c r="J30" s="67" t="str">
        <f>IFERROR(IF($G30=Dropdown!$Y$5,1,IF(G30=Dropdown!$Y$9,1,IF(G30=Dropdown!$Y$10,1,$H30/$F30))),"")</f>
        <v/>
      </c>
      <c r="K30" s="67" t="str">
        <f>IFERROR(IF($G30=Dropdown!$Y$5,1,IF(G30=Dropdown!$Y$9,0,IF(G30=Dropdown!$Y$10,1,$I30/$F30))),"")</f>
        <v/>
      </c>
    </row>
    <row r="31" spans="1:11" x14ac:dyDescent="0.4">
      <c r="A31" s="66" t="s">
        <v>330</v>
      </c>
      <c r="B31" s="206"/>
      <c r="C31" s="207"/>
      <c r="D31" s="208"/>
      <c r="E31" s="209" t="str">
        <f t="shared" si="0"/>
        <v/>
      </c>
      <c r="F31" s="210"/>
      <c r="G31" s="211"/>
      <c r="H31" s="210" t="str">
        <f>IF(G31=Dropdown!$Y$5,"niedertemperaturfähig",IF(G31=Dropdown!$Y$9,"i.d.R. nicht niedertemperaturfähig",IF(G31=Dropdown!$Y$10,"i.d.R. niedertemperaturfähig","")))</f>
        <v/>
      </c>
      <c r="I31" s="210"/>
      <c r="J31" s="67" t="str">
        <f>IFERROR(IF($G31=Dropdown!$Y$5,1,IF(G31=Dropdown!$Y$9,1,IF(G31=Dropdown!$Y$10,1,$H31/$F31))),"")</f>
        <v/>
      </c>
      <c r="K31" s="67" t="str">
        <f>IFERROR(IF($G31=Dropdown!$Y$5,1,IF(G31=Dropdown!$Y$9,0,IF(G31=Dropdown!$Y$10,1,$I31/$F31))),"")</f>
        <v/>
      </c>
    </row>
    <row r="32" spans="1:11" x14ac:dyDescent="0.4">
      <c r="A32" s="66" t="s">
        <v>331</v>
      </c>
      <c r="B32" s="206"/>
      <c r="C32" s="207"/>
      <c r="D32" s="208"/>
      <c r="E32" s="209" t="str">
        <f t="shared" si="0"/>
        <v/>
      </c>
      <c r="F32" s="210"/>
      <c r="G32" s="211"/>
      <c r="H32" s="210" t="str">
        <f>IF(G32=Dropdown!$Y$5,"niedertemperaturfähig",IF(G32=Dropdown!$Y$9,"i.d.R. nicht niedertemperaturfähig",IF(G32=Dropdown!$Y$10,"i.d.R. niedertemperaturfähig","")))</f>
        <v/>
      </c>
      <c r="I32" s="210"/>
      <c r="J32" s="67" t="str">
        <f>IFERROR(IF($G32=Dropdown!$Y$5,1,IF(G32=Dropdown!$Y$9,1,IF(G32=Dropdown!$Y$10,1,$H32/$F32))),"")</f>
        <v/>
      </c>
      <c r="K32" s="67" t="str">
        <f>IFERROR(IF($G32=Dropdown!$Y$5,1,IF(G32=Dropdown!$Y$9,0,IF(G32=Dropdown!$Y$10,1,$I32/$F32))),"")</f>
        <v/>
      </c>
    </row>
    <row r="33" spans="1:11" x14ac:dyDescent="0.4">
      <c r="A33" s="66" t="s">
        <v>332</v>
      </c>
      <c r="B33" s="206"/>
      <c r="C33" s="207"/>
      <c r="D33" s="208"/>
      <c r="E33" s="209" t="str">
        <f t="shared" si="0"/>
        <v/>
      </c>
      <c r="F33" s="210"/>
      <c r="G33" s="211"/>
      <c r="H33" s="210" t="str">
        <f>IF(G33=Dropdown!$Y$5,"niedertemperaturfähig",IF(G33=Dropdown!$Y$9,"i.d.R. nicht niedertemperaturfähig",IF(G33=Dropdown!$Y$10,"i.d.R. niedertemperaturfähig","")))</f>
        <v/>
      </c>
      <c r="I33" s="210"/>
      <c r="J33" s="67" t="str">
        <f>IFERROR(IF($G33=Dropdown!$Y$5,1,IF(G33=Dropdown!$Y$9,1,IF(G33=Dropdown!$Y$10,1,$H33/$F33))),"")</f>
        <v/>
      </c>
      <c r="K33" s="67" t="str">
        <f>IFERROR(IF($G33=Dropdown!$Y$5,1,IF(G33=Dropdown!$Y$9,0,IF(G33=Dropdown!$Y$10,1,$I33/$F33))),"")</f>
        <v/>
      </c>
    </row>
    <row r="34" spans="1:11" x14ac:dyDescent="0.4">
      <c r="A34" s="66" t="s">
        <v>333</v>
      </c>
      <c r="B34" s="206"/>
      <c r="C34" s="207"/>
      <c r="D34" s="208"/>
      <c r="E34" s="209" t="str">
        <f t="shared" si="0"/>
        <v/>
      </c>
      <c r="F34" s="210"/>
      <c r="G34" s="211"/>
      <c r="H34" s="210" t="str">
        <f>IF(G34=Dropdown!$Y$5,"niedertemperaturfähig",IF(G34=Dropdown!$Y$9,"i.d.R. nicht niedertemperaturfähig",IF(G34=Dropdown!$Y$10,"i.d.R. niedertemperaturfähig","")))</f>
        <v/>
      </c>
      <c r="I34" s="210"/>
      <c r="J34" s="67" t="str">
        <f>IFERROR(IF($G34=Dropdown!$Y$5,1,IF(G34=Dropdown!$Y$9,1,IF(G34=Dropdown!$Y$10,1,$H34/$F34))),"")</f>
        <v/>
      </c>
      <c r="K34" s="67" t="str">
        <f>IFERROR(IF($G34=Dropdown!$Y$5,1,IF(G34=Dropdown!$Y$9,0,IF(G34=Dropdown!$Y$10,1,$I34/$F34))),"")</f>
        <v/>
      </c>
    </row>
    <row r="35" spans="1:11" x14ac:dyDescent="0.4">
      <c r="A35" s="66" t="s">
        <v>334</v>
      </c>
      <c r="B35" s="206"/>
      <c r="C35" s="207"/>
      <c r="D35" s="208"/>
      <c r="E35" s="209" t="str">
        <f t="shared" si="0"/>
        <v/>
      </c>
      <c r="F35" s="210"/>
      <c r="G35" s="211"/>
      <c r="H35" s="210" t="str">
        <f>IF(G35=Dropdown!$Y$5,"niedertemperaturfähig",IF(G35=Dropdown!$Y$9,"i.d.R. nicht niedertemperaturfähig",IF(G35=Dropdown!$Y$10,"i.d.R. niedertemperaturfähig","")))</f>
        <v/>
      </c>
      <c r="I35" s="210"/>
      <c r="J35" s="67" t="str">
        <f>IFERROR(IF($G35=Dropdown!$Y$5,1,IF(G35=Dropdown!$Y$9,1,IF(G35=Dropdown!$Y$10,1,$H35/$F35))),"")</f>
        <v/>
      </c>
      <c r="K35" s="67" t="str">
        <f>IFERROR(IF($G35=Dropdown!$Y$5,1,IF(G35=Dropdown!$Y$9,0,IF(G35=Dropdown!$Y$10,1,$I35/$F35))),"")</f>
        <v/>
      </c>
    </row>
    <row r="36" spans="1:11" x14ac:dyDescent="0.4">
      <c r="A36" s="66" t="s">
        <v>335</v>
      </c>
      <c r="B36" s="206"/>
      <c r="C36" s="207"/>
      <c r="D36" s="208"/>
      <c r="E36" s="209" t="str">
        <f t="shared" si="0"/>
        <v/>
      </c>
      <c r="F36" s="210"/>
      <c r="G36" s="211"/>
      <c r="H36" s="210" t="str">
        <f>IF(G36=Dropdown!$Y$5,"niedertemperaturfähig",IF(G36=Dropdown!$Y$9,"i.d.R. nicht niedertemperaturfähig",IF(G36=Dropdown!$Y$10,"i.d.R. niedertemperaturfähig","")))</f>
        <v/>
      </c>
      <c r="I36" s="210"/>
      <c r="J36" s="67" t="str">
        <f>IFERROR(IF($G36=Dropdown!$Y$5,1,IF(G36=Dropdown!$Y$9,1,IF(G36=Dropdown!$Y$10,1,$H36/$F36))),"")</f>
        <v/>
      </c>
      <c r="K36" s="67" t="str">
        <f>IFERROR(IF($G36=Dropdown!$Y$5,1,IF(G36=Dropdown!$Y$9,0,IF(G36=Dropdown!$Y$10,1,$I36/$F36))),"")</f>
        <v/>
      </c>
    </row>
    <row r="37" spans="1:11" x14ac:dyDescent="0.4">
      <c r="A37" s="66" t="s">
        <v>336</v>
      </c>
      <c r="B37" s="206"/>
      <c r="C37" s="207"/>
      <c r="D37" s="208"/>
      <c r="E37" s="209" t="str">
        <f t="shared" si="0"/>
        <v/>
      </c>
      <c r="F37" s="210"/>
      <c r="G37" s="211"/>
      <c r="H37" s="210" t="str">
        <f>IF(G37=Dropdown!$Y$5,"niedertemperaturfähig",IF(G37=Dropdown!$Y$9,"i.d.R. nicht niedertemperaturfähig",IF(G37=Dropdown!$Y$10,"i.d.R. niedertemperaturfähig","")))</f>
        <v/>
      </c>
      <c r="I37" s="210"/>
      <c r="J37" s="67" t="str">
        <f>IFERROR(IF($G37=Dropdown!$Y$5,1,IF(G37=Dropdown!$Y$9,1,IF(G37=Dropdown!$Y$10,1,$H37/$F37))),"")</f>
        <v/>
      </c>
      <c r="K37" s="67" t="str">
        <f>IFERROR(IF($G37=Dropdown!$Y$5,1,IF(G37=Dropdown!$Y$9,0,IF(G37=Dropdown!$Y$10,1,$I37/$F37))),"")</f>
        <v/>
      </c>
    </row>
    <row r="38" spans="1:11" x14ac:dyDescent="0.4">
      <c r="A38" s="66" t="s">
        <v>337</v>
      </c>
      <c r="B38" s="206"/>
      <c r="C38" s="207"/>
      <c r="D38" s="208"/>
      <c r="E38" s="209" t="str">
        <f t="shared" si="0"/>
        <v/>
      </c>
      <c r="F38" s="210"/>
      <c r="G38" s="211"/>
      <c r="H38" s="210" t="str">
        <f>IF(G38=Dropdown!$Y$5,"niedertemperaturfähig",IF(G38=Dropdown!$Y$9,"i.d.R. nicht niedertemperaturfähig",IF(G38=Dropdown!$Y$10,"i.d.R. niedertemperaturfähig","")))</f>
        <v/>
      </c>
      <c r="I38" s="210"/>
      <c r="J38" s="67" t="str">
        <f>IFERROR(IF($G38=Dropdown!$Y$5,1,IF(G38=Dropdown!$Y$9,1,IF(G38=Dropdown!$Y$10,1,$H38/$F38))),"")</f>
        <v/>
      </c>
      <c r="K38" s="67" t="str">
        <f>IFERROR(IF($G38=Dropdown!$Y$5,1,IF(G38=Dropdown!$Y$9,0,IF(G38=Dropdown!$Y$10,1,$I38/$F38))),"")</f>
        <v/>
      </c>
    </row>
    <row r="39" spans="1:11" x14ac:dyDescent="0.4">
      <c r="A39" s="66" t="s">
        <v>338</v>
      </c>
      <c r="B39" s="206"/>
      <c r="C39" s="207"/>
      <c r="D39" s="208"/>
      <c r="E39" s="209" t="str">
        <f t="shared" si="0"/>
        <v/>
      </c>
      <c r="F39" s="210"/>
      <c r="G39" s="211"/>
      <c r="H39" s="210" t="str">
        <f>IF(G39=Dropdown!$Y$5,"niedertemperaturfähig",IF(G39=Dropdown!$Y$9,"i.d.R. nicht niedertemperaturfähig",IF(G39=Dropdown!$Y$10,"i.d.R. niedertemperaturfähig","")))</f>
        <v/>
      </c>
      <c r="I39" s="210"/>
      <c r="J39" s="67" t="str">
        <f>IFERROR(IF($G39=Dropdown!$Y$5,1,IF(G39=Dropdown!$Y$9,1,IF(G39=Dropdown!$Y$10,1,$H39/$F39))),"")</f>
        <v/>
      </c>
      <c r="K39" s="67" t="str">
        <f>IFERROR(IF($G39=Dropdown!$Y$5,1,IF(G39=Dropdown!$Y$9,0,IF(G39=Dropdown!$Y$10,1,$I39/$F39))),"")</f>
        <v/>
      </c>
    </row>
    <row r="40" spans="1:11" x14ac:dyDescent="0.4">
      <c r="A40" s="66" t="s">
        <v>339</v>
      </c>
      <c r="B40" s="206"/>
      <c r="C40" s="207"/>
      <c r="D40" s="208"/>
      <c r="E40" s="209" t="str">
        <f t="shared" si="0"/>
        <v/>
      </c>
      <c r="F40" s="210"/>
      <c r="G40" s="211"/>
      <c r="H40" s="210" t="str">
        <f>IF(G40=Dropdown!$Y$5,"niedertemperaturfähig",IF(G40=Dropdown!$Y$9,"i.d.R. nicht niedertemperaturfähig",IF(G40=Dropdown!$Y$10,"i.d.R. niedertemperaturfähig","")))</f>
        <v/>
      </c>
      <c r="I40" s="210"/>
      <c r="J40" s="67" t="str">
        <f>IFERROR(IF($G40=Dropdown!$Y$5,1,IF(G40=Dropdown!$Y$9,1,IF(G40=Dropdown!$Y$10,1,$H40/$F40))),"")</f>
        <v/>
      </c>
      <c r="K40" s="67" t="str">
        <f>IFERROR(IF($G40=Dropdown!$Y$5,1,IF(G40=Dropdown!$Y$9,0,IF(G40=Dropdown!$Y$10,1,$I40/$F40))),"")</f>
        <v/>
      </c>
    </row>
    <row r="41" spans="1:11" x14ac:dyDescent="0.4">
      <c r="A41" s="66" t="s">
        <v>340</v>
      </c>
      <c r="B41" s="206"/>
      <c r="C41" s="207"/>
      <c r="D41" s="208"/>
      <c r="E41" s="209" t="str">
        <f t="shared" si="0"/>
        <v/>
      </c>
      <c r="F41" s="210"/>
      <c r="G41" s="211"/>
      <c r="H41" s="210" t="str">
        <f>IF(G41=Dropdown!$Y$5,"niedertemperaturfähig",IF(G41=Dropdown!$Y$9,"i.d.R. nicht niedertemperaturfähig",IF(G41=Dropdown!$Y$10,"i.d.R. niedertemperaturfähig","")))</f>
        <v/>
      </c>
      <c r="I41" s="210"/>
      <c r="J41" s="67" t="str">
        <f>IFERROR(IF($G41=Dropdown!$Y$5,1,IF(G41=Dropdown!$Y$9,1,IF(G41=Dropdown!$Y$10,1,$H41/$F41))),"")</f>
        <v/>
      </c>
      <c r="K41" s="67" t="str">
        <f>IFERROR(IF($G41=Dropdown!$Y$5,1,IF(G41=Dropdown!$Y$9,0,IF(G41=Dropdown!$Y$10,1,$I41/$F41))),"")</f>
        <v/>
      </c>
    </row>
    <row r="42" spans="1:11" x14ac:dyDescent="0.4">
      <c r="A42" s="66" t="s">
        <v>341</v>
      </c>
      <c r="B42" s="206"/>
      <c r="C42" s="207"/>
      <c r="D42" s="208"/>
      <c r="E42" s="209" t="str">
        <f t="shared" si="0"/>
        <v/>
      </c>
      <c r="F42" s="210"/>
      <c r="G42" s="211"/>
      <c r="H42" s="210" t="str">
        <f>IF(G42=Dropdown!$Y$5,"niedertemperaturfähig",IF(G42=Dropdown!$Y$9,"i.d.R. nicht niedertemperaturfähig",IF(G42=Dropdown!$Y$10,"i.d.R. niedertemperaturfähig","")))</f>
        <v/>
      </c>
      <c r="I42" s="210"/>
      <c r="J42" s="67" t="str">
        <f>IFERROR(IF($G42=Dropdown!$Y$5,1,IF(G42=Dropdown!$Y$9,1,IF(G42=Dropdown!$Y$10,1,$H42/$F42))),"")</f>
        <v/>
      </c>
      <c r="K42" s="67" t="str">
        <f>IFERROR(IF($G42=Dropdown!$Y$5,1,IF(G42=Dropdown!$Y$9,0,IF(G42=Dropdown!$Y$10,1,$I42/$F42))),"")</f>
        <v/>
      </c>
    </row>
    <row r="43" spans="1:11" x14ac:dyDescent="0.4">
      <c r="A43" s="66" t="s">
        <v>342</v>
      </c>
      <c r="B43" s="206"/>
      <c r="C43" s="207"/>
      <c r="D43" s="208"/>
      <c r="E43" s="209" t="str">
        <f t="shared" si="0"/>
        <v/>
      </c>
      <c r="F43" s="210"/>
      <c r="G43" s="211"/>
      <c r="H43" s="210" t="str">
        <f>IF(G43=Dropdown!$Y$5,"niedertemperaturfähig",IF(G43=Dropdown!$Y$9,"i.d.R. nicht niedertemperaturfähig",IF(G43=Dropdown!$Y$10,"i.d.R. niedertemperaturfähig","")))</f>
        <v/>
      </c>
      <c r="I43" s="210"/>
      <c r="J43" s="67" t="str">
        <f>IFERROR(IF($G43=Dropdown!$Y$5,1,IF(G43=Dropdown!$Y$9,1,IF(G43=Dropdown!$Y$10,1,$H43/$F43))),"")</f>
        <v/>
      </c>
      <c r="K43" s="67" t="str">
        <f>IFERROR(IF($G43=Dropdown!$Y$5,1,IF(G43=Dropdown!$Y$9,0,IF(G43=Dropdown!$Y$10,1,$I43/$F43))),"")</f>
        <v/>
      </c>
    </row>
    <row r="44" spans="1:11" x14ac:dyDescent="0.4">
      <c r="A44" s="66" t="s">
        <v>343</v>
      </c>
      <c r="B44" s="206"/>
      <c r="C44" s="207"/>
      <c r="D44" s="208"/>
      <c r="E44" s="209" t="str">
        <f t="shared" si="0"/>
        <v/>
      </c>
      <c r="F44" s="210"/>
      <c r="G44" s="211"/>
      <c r="H44" s="210" t="str">
        <f>IF(G44=Dropdown!$Y$5,"niedertemperaturfähig",IF(G44=Dropdown!$Y$9,"i.d.R. nicht niedertemperaturfähig",IF(G44=Dropdown!$Y$10,"i.d.R. niedertemperaturfähig","")))</f>
        <v/>
      </c>
      <c r="I44" s="210"/>
      <c r="J44" s="67" t="str">
        <f>IFERROR(IF($G44=Dropdown!$Y$5,1,IF(G44=Dropdown!$Y$9,1,IF(G44=Dropdown!$Y$10,1,$H44/$F44))),"")</f>
        <v/>
      </c>
      <c r="K44" s="67" t="str">
        <f>IFERROR(IF($G44=Dropdown!$Y$5,1,IF(G44=Dropdown!$Y$9,0,IF(G44=Dropdown!$Y$10,1,$I44/$F44))),"")</f>
        <v/>
      </c>
    </row>
    <row r="45" spans="1:11" x14ac:dyDescent="0.4">
      <c r="A45" s="66" t="s">
        <v>344</v>
      </c>
      <c r="B45" s="206"/>
      <c r="C45" s="207"/>
      <c r="D45" s="208"/>
      <c r="E45" s="209" t="str">
        <f t="shared" si="0"/>
        <v/>
      </c>
      <c r="F45" s="210"/>
      <c r="G45" s="211"/>
      <c r="H45" s="210" t="str">
        <f>IF(G45=Dropdown!$Y$5,"niedertemperaturfähig",IF(G45=Dropdown!$Y$9,"i.d.R. nicht niedertemperaturfähig",IF(G45=Dropdown!$Y$10,"i.d.R. niedertemperaturfähig","")))</f>
        <v/>
      </c>
      <c r="I45" s="210"/>
      <c r="J45" s="67" t="str">
        <f>IFERROR(IF($G45=Dropdown!$Y$5,1,IF(G45=Dropdown!$Y$9,1,IF(G45=Dropdown!$Y$10,1,$H45/$F45))),"")</f>
        <v/>
      </c>
      <c r="K45" s="67" t="str">
        <f>IFERROR(IF($G45=Dropdown!$Y$5,1,IF(G45=Dropdown!$Y$9,0,IF(G45=Dropdown!$Y$10,1,$I45/$F45))),"")</f>
        <v/>
      </c>
    </row>
    <row r="46" spans="1:11" x14ac:dyDescent="0.4">
      <c r="A46" s="66" t="s">
        <v>345</v>
      </c>
      <c r="B46" s="206"/>
      <c r="C46" s="207"/>
      <c r="D46" s="208"/>
      <c r="E46" s="209" t="str">
        <f t="shared" si="0"/>
        <v/>
      </c>
      <c r="F46" s="210"/>
      <c r="G46" s="211"/>
      <c r="H46" s="210" t="str">
        <f>IF(G46=Dropdown!$Y$5,"niedertemperaturfähig",IF(G46=Dropdown!$Y$9,"i.d.R. nicht niedertemperaturfähig",IF(G46=Dropdown!$Y$10,"i.d.R. niedertemperaturfähig","")))</f>
        <v/>
      </c>
      <c r="I46" s="210"/>
      <c r="J46" s="67" t="str">
        <f>IFERROR(IF($G46=Dropdown!$Y$5,1,IF(G46=Dropdown!$Y$9,1,IF(G46=Dropdown!$Y$10,1,$H46/$F46))),"")</f>
        <v/>
      </c>
      <c r="K46" s="67" t="str">
        <f>IFERROR(IF($G46=Dropdown!$Y$5,1,IF(G46=Dropdown!$Y$9,0,IF(G46=Dropdown!$Y$10,1,$I46/$F46))),"")</f>
        <v/>
      </c>
    </row>
    <row r="47" spans="1:11" x14ac:dyDescent="0.4">
      <c r="A47" s="66" t="s">
        <v>346</v>
      </c>
      <c r="B47" s="206"/>
      <c r="C47" s="207"/>
      <c r="D47" s="208"/>
      <c r="E47" s="209" t="str">
        <f t="shared" si="0"/>
        <v/>
      </c>
      <c r="F47" s="210"/>
      <c r="G47" s="211"/>
      <c r="H47" s="210" t="str">
        <f>IF(G47=Dropdown!$Y$5,"niedertemperaturfähig",IF(G47=Dropdown!$Y$9,"i.d.R. nicht niedertemperaturfähig",IF(G47=Dropdown!$Y$10,"i.d.R. niedertemperaturfähig","")))</f>
        <v/>
      </c>
      <c r="I47" s="210"/>
      <c r="J47" s="67" t="str">
        <f>IFERROR(IF($G47=Dropdown!$Y$5,1,IF(G47=Dropdown!$Y$9,1,IF(G47=Dropdown!$Y$10,1,$H47/$F47))),"")</f>
        <v/>
      </c>
      <c r="K47" s="67" t="str">
        <f>IFERROR(IF($G47=Dropdown!$Y$5,1,IF(G47=Dropdown!$Y$9,0,IF(G47=Dropdown!$Y$10,1,$I47/$F47))),"")</f>
        <v/>
      </c>
    </row>
    <row r="48" spans="1:11" x14ac:dyDescent="0.4">
      <c r="A48" s="66" t="s">
        <v>449</v>
      </c>
      <c r="B48" s="206"/>
      <c r="C48" s="207"/>
      <c r="D48" s="208"/>
      <c r="E48" s="209" t="str">
        <f t="shared" si="0"/>
        <v/>
      </c>
      <c r="F48" s="210"/>
      <c r="G48" s="211"/>
      <c r="H48" s="210" t="str">
        <f>IF(G48=Dropdown!$Y$5,"niedertemperaturfähig",IF(G48=Dropdown!$Y$9,"i.d.R. nicht niedertemperaturfähig",IF(G48=Dropdown!$Y$10,"i.d.R. niedertemperaturfähig","")))</f>
        <v/>
      </c>
      <c r="I48" s="210"/>
      <c r="J48" s="67" t="str">
        <f>IFERROR(IF($G48=Dropdown!$Y$5,1,IF(G48=Dropdown!$Y$9,1,IF(G48=Dropdown!$Y$10,1,$H48/$F48))),"")</f>
        <v/>
      </c>
      <c r="K48" s="67" t="str">
        <f>IFERROR(IF($G48=Dropdown!$Y$5,1,IF(G48=Dropdown!$Y$9,0,IF(G48=Dropdown!$Y$10,1,$I48/$F48))),"")</f>
        <v/>
      </c>
    </row>
    <row r="49" spans="1:11" x14ac:dyDescent="0.4">
      <c r="A49" s="66" t="s">
        <v>450</v>
      </c>
      <c r="B49" s="206"/>
      <c r="C49" s="207"/>
      <c r="D49" s="208"/>
      <c r="E49" s="209" t="str">
        <f t="shared" si="0"/>
        <v/>
      </c>
      <c r="F49" s="210"/>
      <c r="G49" s="211"/>
      <c r="H49" s="210" t="str">
        <f>IF(G49=Dropdown!$Y$5,"niedertemperaturfähig",IF(G49=Dropdown!$Y$9,"i.d.R. nicht niedertemperaturfähig",IF(G49=Dropdown!$Y$10,"i.d.R. niedertemperaturfähig","")))</f>
        <v/>
      </c>
      <c r="I49" s="210"/>
      <c r="J49" s="67" t="str">
        <f>IFERROR(IF($G49=Dropdown!$Y$5,1,IF(G49=Dropdown!$Y$9,1,IF(G49=Dropdown!$Y$10,1,$H49/$F49))),"")</f>
        <v/>
      </c>
      <c r="K49" s="67" t="str">
        <f>IFERROR(IF($G49=Dropdown!$Y$5,1,IF(G49=Dropdown!$Y$9,0,IF(G49=Dropdown!$Y$10,1,$I49/$F49))),"")</f>
        <v/>
      </c>
    </row>
    <row r="50" spans="1:11" x14ac:dyDescent="0.4">
      <c r="A50" s="66" t="s">
        <v>451</v>
      </c>
      <c r="B50" s="206"/>
      <c r="C50" s="207"/>
      <c r="D50" s="208"/>
      <c r="E50" s="209" t="str">
        <f t="shared" si="0"/>
        <v/>
      </c>
      <c r="F50" s="210"/>
      <c r="G50" s="211"/>
      <c r="H50" s="210" t="str">
        <f>IF(G50=Dropdown!$Y$5,"niedertemperaturfähig",IF(G50=Dropdown!$Y$9,"i.d.R. nicht niedertemperaturfähig",IF(G50=Dropdown!$Y$10,"i.d.R. niedertemperaturfähig","")))</f>
        <v/>
      </c>
      <c r="I50" s="210"/>
      <c r="J50" s="67" t="str">
        <f>IFERROR(IF($G50=Dropdown!$Y$5,1,IF(G50=Dropdown!$Y$9,1,IF(G50=Dropdown!$Y$10,1,$H50/$F50))),"")</f>
        <v/>
      </c>
      <c r="K50" s="67" t="str">
        <f>IFERROR(IF($G50=Dropdown!$Y$5,1,IF(G50=Dropdown!$Y$9,0,IF(G50=Dropdown!$Y$10,1,$I50/$F50))),"")</f>
        <v/>
      </c>
    </row>
    <row r="51" spans="1:11" x14ac:dyDescent="0.4">
      <c r="A51" s="66" t="s">
        <v>452</v>
      </c>
      <c r="B51" s="206"/>
      <c r="C51" s="207"/>
      <c r="D51" s="208"/>
      <c r="E51" s="209" t="str">
        <f t="shared" si="0"/>
        <v/>
      </c>
      <c r="F51" s="210"/>
      <c r="G51" s="211"/>
      <c r="H51" s="210" t="str">
        <f>IF(G51=Dropdown!$Y$5,"niedertemperaturfähig",IF(G51=Dropdown!$Y$9,"i.d.R. nicht niedertemperaturfähig",IF(G51=Dropdown!$Y$10,"i.d.R. niedertemperaturfähig","")))</f>
        <v/>
      </c>
      <c r="I51" s="210"/>
      <c r="J51" s="67" t="str">
        <f>IFERROR(IF($G51=Dropdown!$Y$5,1,IF(G51=Dropdown!$Y$9,1,IF(G51=Dropdown!$Y$10,1,$H51/$F51))),"")</f>
        <v/>
      </c>
      <c r="K51" s="67" t="str">
        <f>IFERROR(IF($G51=Dropdown!$Y$5,1,IF(G51=Dropdown!$Y$9,0,IF(G51=Dropdown!$Y$10,1,$I51/$F51))),"")</f>
        <v/>
      </c>
    </row>
    <row r="52" spans="1:11" x14ac:dyDescent="0.4">
      <c r="A52" s="66" t="s">
        <v>453</v>
      </c>
      <c r="B52" s="206"/>
      <c r="C52" s="207"/>
      <c r="D52" s="208"/>
      <c r="E52" s="209" t="str">
        <f t="shared" si="0"/>
        <v/>
      </c>
      <c r="F52" s="210"/>
      <c r="G52" s="211"/>
      <c r="H52" s="210" t="str">
        <f>IF(G52=Dropdown!$Y$5,"niedertemperaturfähig",IF(G52=Dropdown!$Y$9,"i.d.R. nicht niedertemperaturfähig",IF(G52=Dropdown!$Y$10,"i.d.R. niedertemperaturfähig","")))</f>
        <v/>
      </c>
      <c r="I52" s="210"/>
      <c r="J52" s="67" t="str">
        <f>IFERROR(IF($G52=Dropdown!$Y$5,1,IF(G52=Dropdown!$Y$9,1,IF(G52=Dropdown!$Y$10,1,$H52/$F52))),"")</f>
        <v/>
      </c>
      <c r="K52" s="67" t="str">
        <f>IFERROR(IF($G52=Dropdown!$Y$5,1,IF(G52=Dropdown!$Y$9,0,IF(G52=Dropdown!$Y$10,1,$I52/$F52))),"")</f>
        <v/>
      </c>
    </row>
    <row r="53" spans="1:11" x14ac:dyDescent="0.4">
      <c r="B53" s="66"/>
      <c r="C53" s="74"/>
      <c r="D53" s="66"/>
      <c r="E53" s="66"/>
      <c r="F53" s="66"/>
      <c r="G53" s="66"/>
      <c r="H53" s="66"/>
      <c r="I53" s="66"/>
      <c r="J53" s="67"/>
      <c r="K53" s="67"/>
    </row>
    <row r="54" spans="1:11" x14ac:dyDescent="0.4">
      <c r="B54" s="66"/>
      <c r="C54" s="74"/>
      <c r="D54" s="66"/>
      <c r="E54" s="66"/>
      <c r="F54" s="66"/>
      <c r="G54" s="66"/>
      <c r="H54" s="66"/>
      <c r="I54" s="66"/>
      <c r="J54" s="67"/>
      <c r="K54" s="67"/>
    </row>
    <row r="55" spans="1:11" x14ac:dyDescent="0.4">
      <c r="B55" s="66"/>
      <c r="C55" s="74"/>
      <c r="D55" s="66"/>
      <c r="E55" s="66"/>
      <c r="F55" s="66"/>
      <c r="G55" s="66"/>
      <c r="H55" s="66"/>
      <c r="I55" s="66"/>
      <c r="J55" s="67"/>
      <c r="K55" s="67"/>
    </row>
    <row r="56" spans="1:11" x14ac:dyDescent="0.4">
      <c r="B56" s="66"/>
      <c r="C56" s="74"/>
      <c r="D56" s="66"/>
      <c r="E56" s="66"/>
      <c r="F56" s="66"/>
      <c r="G56" s="66"/>
      <c r="H56" s="66"/>
      <c r="I56" s="66"/>
      <c r="J56" s="67"/>
      <c r="K56" s="67"/>
    </row>
    <row r="57" spans="1:11" x14ac:dyDescent="0.4">
      <c r="B57" s="66"/>
      <c r="C57" s="74"/>
      <c r="D57" s="66"/>
      <c r="E57" s="66"/>
      <c r="F57" s="66"/>
      <c r="G57" s="66"/>
      <c r="H57" s="66"/>
      <c r="I57" s="66"/>
      <c r="J57" s="67"/>
      <c r="K57" s="67"/>
    </row>
    <row r="58" spans="1:11" x14ac:dyDescent="0.4">
      <c r="B58" s="66"/>
      <c r="C58" s="74"/>
      <c r="D58" s="66"/>
      <c r="E58" s="66"/>
      <c r="F58" s="66"/>
      <c r="G58" s="66"/>
      <c r="H58" s="66"/>
      <c r="I58" s="66"/>
      <c r="J58" s="67"/>
      <c r="K58" s="67"/>
    </row>
    <row r="59" spans="1:11" x14ac:dyDescent="0.4">
      <c r="B59" s="73"/>
      <c r="C59" s="74"/>
      <c r="D59" s="75"/>
      <c r="E59" s="130"/>
      <c r="F59" s="77"/>
      <c r="G59" s="74"/>
      <c r="H59" s="77"/>
      <c r="I59" s="77"/>
      <c r="J59" s="79"/>
      <c r="K59" s="79"/>
    </row>
    <row r="60" spans="1:11" x14ac:dyDescent="0.4">
      <c r="B60" s="73"/>
      <c r="C60" s="74"/>
      <c r="D60" s="75"/>
      <c r="E60" s="130"/>
      <c r="F60" s="77"/>
      <c r="G60" s="78"/>
      <c r="H60" s="77"/>
      <c r="I60" s="77"/>
      <c r="J60" s="79"/>
      <c r="K60" s="79"/>
    </row>
    <row r="61" spans="1:11" x14ac:dyDescent="0.4">
      <c r="A61" s="66" t="s">
        <v>311</v>
      </c>
      <c r="C61" s="144">
        <f>SUM(E3:E52)</f>
        <v>0</v>
      </c>
      <c r="I61" s="86"/>
    </row>
    <row r="62" spans="1:11" x14ac:dyDescent="0.4">
      <c r="A62" s="66" t="s">
        <v>312</v>
      </c>
      <c r="C62" s="75">
        <f>SUM(D3:D52)</f>
        <v>0</v>
      </c>
    </row>
    <row r="63" spans="1:11" x14ac:dyDescent="0.4">
      <c r="C63" s="75"/>
    </row>
    <row r="64" spans="1:11" ht="14.25" customHeight="1" x14ac:dyDescent="0.35">
      <c r="A64" s="239" t="s">
        <v>454</v>
      </c>
      <c r="B64" s="239"/>
      <c r="C64" s="239"/>
      <c r="D64" s="239"/>
      <c r="E64" s="240"/>
      <c r="F64" s="241"/>
      <c r="G64" s="241"/>
      <c r="H64" s="241"/>
      <c r="I64" s="241"/>
      <c r="J64" s="241"/>
      <c r="K64" s="241"/>
    </row>
    <row r="65" spans="1:11" ht="15" customHeight="1" x14ac:dyDescent="0.35">
      <c r="A65" s="239"/>
      <c r="B65" s="239"/>
      <c r="C65" s="239"/>
      <c r="D65" s="239"/>
      <c r="E65" s="241"/>
      <c r="F65" s="241"/>
      <c r="G65" s="241"/>
      <c r="H65" s="241"/>
      <c r="I65" s="241"/>
      <c r="J65" s="241"/>
      <c r="K65" s="241"/>
    </row>
    <row r="66" spans="1:11" ht="15" customHeight="1" x14ac:dyDescent="0.35">
      <c r="A66" s="239"/>
      <c r="B66" s="239"/>
      <c r="C66" s="239"/>
      <c r="D66" s="239"/>
      <c r="E66" s="241"/>
      <c r="F66" s="241"/>
      <c r="G66" s="241"/>
      <c r="H66" s="241"/>
      <c r="I66" s="241"/>
      <c r="J66" s="241"/>
      <c r="K66" s="241"/>
    </row>
    <row r="67" spans="1:11" ht="15" customHeight="1" x14ac:dyDescent="0.35">
      <c r="A67" s="239"/>
      <c r="B67" s="239"/>
      <c r="C67" s="239"/>
      <c r="D67" s="239"/>
      <c r="E67" s="241"/>
      <c r="F67" s="241"/>
      <c r="G67" s="241"/>
      <c r="H67" s="241"/>
      <c r="I67" s="241"/>
      <c r="J67" s="241"/>
      <c r="K67" s="241"/>
    </row>
    <row r="68" spans="1:11" ht="15" customHeight="1" x14ac:dyDescent="0.35">
      <c r="A68" s="239"/>
      <c r="B68" s="239"/>
      <c r="C68" s="239"/>
      <c r="D68" s="239"/>
      <c r="E68" s="241"/>
      <c r="F68" s="241"/>
      <c r="G68" s="241"/>
      <c r="H68" s="241"/>
      <c r="I68" s="241"/>
      <c r="J68" s="241"/>
      <c r="K68" s="241"/>
    </row>
    <row r="69" spans="1:11" ht="15" customHeight="1" x14ac:dyDescent="0.35">
      <c r="A69" s="239"/>
      <c r="B69" s="239"/>
      <c r="C69" s="239"/>
      <c r="D69" s="239"/>
      <c r="E69" s="241"/>
      <c r="F69" s="241"/>
      <c r="G69" s="241"/>
      <c r="H69" s="241"/>
      <c r="I69" s="241"/>
      <c r="J69" s="241"/>
      <c r="K69" s="241"/>
    </row>
    <row r="70" spans="1:11" ht="15" customHeight="1" x14ac:dyDescent="0.35">
      <c r="A70" s="239"/>
      <c r="B70" s="239"/>
      <c r="C70" s="239"/>
      <c r="D70" s="239"/>
      <c r="E70" s="241"/>
      <c r="F70" s="241"/>
      <c r="G70" s="241"/>
      <c r="H70" s="241"/>
      <c r="I70" s="241"/>
      <c r="J70" s="241"/>
      <c r="K70" s="241"/>
    </row>
    <row r="71" spans="1:11" ht="15" customHeight="1" x14ac:dyDescent="0.35">
      <c r="A71" s="239"/>
      <c r="B71" s="239"/>
      <c r="C71" s="239"/>
      <c r="D71" s="239"/>
      <c r="E71" s="241"/>
      <c r="F71" s="241"/>
      <c r="G71" s="241"/>
      <c r="H71" s="241"/>
      <c r="I71" s="241"/>
      <c r="J71" s="241"/>
      <c r="K71" s="241"/>
    </row>
    <row r="72" spans="1:11" ht="15" customHeight="1" x14ac:dyDescent="0.35">
      <c r="A72" s="239"/>
      <c r="B72" s="239"/>
      <c r="C72" s="239"/>
      <c r="D72" s="239"/>
      <c r="E72" s="241"/>
      <c r="F72" s="241"/>
      <c r="G72" s="241"/>
      <c r="H72" s="241"/>
      <c r="I72" s="241"/>
      <c r="J72" s="241"/>
      <c r="K72" s="241"/>
    </row>
    <row r="73" spans="1:11" ht="15" customHeight="1" x14ac:dyDescent="0.35">
      <c r="A73" s="239"/>
      <c r="B73" s="239"/>
      <c r="C73" s="239"/>
      <c r="D73" s="239"/>
      <c r="E73" s="241"/>
      <c r="F73" s="241"/>
      <c r="G73" s="241"/>
      <c r="H73" s="241"/>
      <c r="I73" s="241"/>
      <c r="J73" s="241"/>
      <c r="K73" s="241"/>
    </row>
    <row r="74" spans="1:11" ht="15" customHeight="1" x14ac:dyDescent="0.35">
      <c r="A74" s="239"/>
      <c r="B74" s="239"/>
      <c r="C74" s="239"/>
      <c r="D74" s="239"/>
      <c r="E74" s="241"/>
      <c r="F74" s="241"/>
      <c r="G74" s="241"/>
      <c r="H74" s="241"/>
      <c r="I74" s="241"/>
      <c r="J74" s="241"/>
      <c r="K74" s="241"/>
    </row>
    <row r="75" spans="1:11" ht="15" customHeight="1" x14ac:dyDescent="0.35">
      <c r="A75" s="239"/>
      <c r="B75" s="239"/>
      <c r="C75" s="239"/>
      <c r="D75" s="239"/>
      <c r="E75" s="241"/>
      <c r="F75" s="241"/>
      <c r="G75" s="241"/>
      <c r="H75" s="241"/>
      <c r="I75" s="241"/>
      <c r="J75" s="241"/>
      <c r="K75" s="241"/>
    </row>
    <row r="76" spans="1:11" x14ac:dyDescent="0.4">
      <c r="B76" s="73"/>
      <c r="C76" s="73"/>
      <c r="D76" s="73"/>
      <c r="E76" s="73"/>
      <c r="F76" s="73"/>
      <c r="G76" s="73"/>
      <c r="H76" s="73"/>
      <c r="I76" s="73"/>
      <c r="J76" s="73"/>
      <c r="K76" s="73"/>
    </row>
    <row r="77" spans="1:11" x14ac:dyDescent="0.4">
      <c r="B77" s="73"/>
      <c r="C77" s="73"/>
      <c r="D77" s="73"/>
      <c r="E77" s="73"/>
      <c r="F77" s="73"/>
      <c r="G77" s="73"/>
      <c r="H77" s="73"/>
      <c r="I77" s="73"/>
      <c r="J77" s="73"/>
      <c r="K77" s="73"/>
    </row>
    <row r="78" spans="1:11" x14ac:dyDescent="0.4">
      <c r="B78" s="73"/>
      <c r="C78" s="73"/>
      <c r="D78" s="73"/>
      <c r="E78" s="73"/>
      <c r="F78" s="73"/>
      <c r="G78" s="73"/>
      <c r="H78" s="73"/>
      <c r="I78" s="73"/>
      <c r="J78" s="73"/>
      <c r="K78" s="73"/>
    </row>
    <row r="79" spans="1:11" x14ac:dyDescent="0.4">
      <c r="B79" s="73"/>
      <c r="C79" s="73"/>
      <c r="D79" s="73"/>
      <c r="E79" s="73"/>
      <c r="F79" s="73"/>
      <c r="G79" s="73"/>
      <c r="H79" s="73"/>
      <c r="I79" s="73"/>
      <c r="J79" s="73"/>
      <c r="K79" s="73"/>
    </row>
    <row r="80" spans="1:11" x14ac:dyDescent="0.4">
      <c r="B80" s="73"/>
      <c r="C80" s="73"/>
      <c r="D80" s="73"/>
      <c r="E80" s="73"/>
      <c r="F80" s="73"/>
      <c r="G80" s="73"/>
      <c r="H80" s="73"/>
      <c r="I80" s="73"/>
      <c r="J80" s="73"/>
      <c r="K80" s="73"/>
    </row>
    <row r="81" spans="2:11" x14ac:dyDescent="0.4">
      <c r="B81" s="73"/>
      <c r="C81" s="73"/>
      <c r="D81" s="73"/>
      <c r="E81" s="73"/>
      <c r="F81" s="73"/>
      <c r="G81" s="73"/>
      <c r="H81" s="73"/>
      <c r="I81" s="73"/>
      <c r="J81" s="73"/>
      <c r="K81" s="73"/>
    </row>
    <row r="82" spans="2:11" x14ac:dyDescent="0.4">
      <c r="B82" s="73"/>
      <c r="C82" s="73"/>
      <c r="D82" s="73"/>
      <c r="E82" s="73"/>
      <c r="F82" s="73"/>
      <c r="G82" s="73"/>
      <c r="H82" s="73"/>
      <c r="I82" s="73"/>
      <c r="J82" s="73"/>
      <c r="K82" s="73"/>
    </row>
    <row r="83" spans="2:11" x14ac:dyDescent="0.4">
      <c r="B83" s="73"/>
      <c r="C83" s="73"/>
      <c r="D83" s="73"/>
      <c r="E83" s="73"/>
      <c r="F83" s="73"/>
      <c r="G83" s="73"/>
      <c r="H83" s="73"/>
      <c r="I83" s="73"/>
      <c r="J83" s="73"/>
      <c r="K83" s="73"/>
    </row>
    <row r="84" spans="2:11" x14ac:dyDescent="0.4">
      <c r="B84" s="73"/>
      <c r="C84" s="73"/>
      <c r="D84" s="73"/>
      <c r="E84" s="73"/>
      <c r="F84" s="73"/>
      <c r="G84" s="73"/>
      <c r="H84" s="73"/>
      <c r="I84" s="73"/>
      <c r="J84" s="73"/>
      <c r="K84" s="73"/>
    </row>
    <row r="85" spans="2:11" x14ac:dyDescent="0.4">
      <c r="B85" s="73"/>
      <c r="C85" s="73"/>
      <c r="D85" s="73"/>
      <c r="E85" s="73"/>
      <c r="F85" s="73"/>
      <c r="G85" s="73"/>
      <c r="H85" s="73"/>
      <c r="I85" s="73"/>
      <c r="J85" s="73"/>
      <c r="K85" s="73"/>
    </row>
    <row r="86" spans="2:11" x14ac:dyDescent="0.4">
      <c r="B86" s="73"/>
      <c r="C86" s="73"/>
      <c r="D86" s="73"/>
      <c r="E86" s="73"/>
      <c r="F86" s="73"/>
      <c r="G86" s="73"/>
      <c r="H86" s="73"/>
      <c r="I86" s="73"/>
      <c r="J86" s="73"/>
      <c r="K86" s="73"/>
    </row>
    <row r="87" spans="2:11" x14ac:dyDescent="0.4">
      <c r="B87" s="73"/>
      <c r="C87" s="73"/>
      <c r="D87" s="73"/>
      <c r="E87" s="73"/>
      <c r="F87" s="73"/>
      <c r="G87" s="73"/>
      <c r="H87" s="73"/>
      <c r="I87" s="73"/>
      <c r="J87" s="73"/>
      <c r="K87" s="73"/>
    </row>
    <row r="88" spans="2:11" x14ac:dyDescent="0.4">
      <c r="B88" s="73"/>
      <c r="C88" s="73"/>
      <c r="D88" s="73"/>
      <c r="E88" s="73"/>
      <c r="F88" s="73"/>
      <c r="G88" s="73"/>
      <c r="H88" s="73"/>
      <c r="I88" s="73"/>
      <c r="J88" s="73"/>
      <c r="K88" s="73"/>
    </row>
    <row r="89" spans="2:11" x14ac:dyDescent="0.4">
      <c r="B89" s="73"/>
      <c r="C89" s="73"/>
      <c r="D89" s="73"/>
      <c r="E89" s="73"/>
      <c r="F89" s="73"/>
      <c r="G89" s="73"/>
      <c r="H89" s="73"/>
      <c r="I89" s="73"/>
      <c r="J89" s="73"/>
      <c r="K89" s="73"/>
    </row>
    <row r="90" spans="2:11" x14ac:dyDescent="0.4">
      <c r="B90" s="73"/>
      <c r="C90" s="73"/>
      <c r="D90" s="73"/>
      <c r="E90" s="73"/>
      <c r="F90" s="73"/>
      <c r="G90" s="73"/>
      <c r="H90" s="73"/>
      <c r="I90" s="73"/>
      <c r="J90" s="73"/>
      <c r="K90" s="73"/>
    </row>
    <row r="91" spans="2:11" x14ac:dyDescent="0.4">
      <c r="B91" s="73"/>
      <c r="C91" s="73"/>
      <c r="D91" s="73"/>
      <c r="E91" s="73"/>
      <c r="F91" s="73"/>
      <c r="G91" s="73"/>
      <c r="H91" s="73"/>
      <c r="I91" s="73"/>
      <c r="J91" s="73"/>
      <c r="K91" s="73"/>
    </row>
    <row r="92" spans="2:11" x14ac:dyDescent="0.4">
      <c r="B92" s="73"/>
      <c r="C92" s="73"/>
      <c r="D92" s="73"/>
      <c r="E92" s="73"/>
      <c r="F92" s="73"/>
      <c r="G92" s="73"/>
      <c r="H92" s="73"/>
      <c r="I92" s="73"/>
      <c r="J92" s="73"/>
      <c r="K92" s="73"/>
    </row>
    <row r="93" spans="2:11" x14ac:dyDescent="0.4">
      <c r="B93" s="73"/>
      <c r="C93" s="73"/>
      <c r="D93" s="73"/>
      <c r="E93" s="73"/>
      <c r="F93" s="73"/>
      <c r="G93" s="73"/>
      <c r="H93" s="73"/>
      <c r="I93" s="73"/>
      <c r="J93" s="73"/>
      <c r="K93" s="73"/>
    </row>
    <row r="94" spans="2:11" x14ac:dyDescent="0.4">
      <c r="B94" s="73"/>
      <c r="C94" s="73"/>
      <c r="D94" s="73"/>
      <c r="E94" s="73"/>
      <c r="F94" s="73"/>
      <c r="G94" s="73"/>
      <c r="H94" s="73"/>
      <c r="I94" s="73"/>
      <c r="J94" s="73"/>
      <c r="K94" s="73"/>
    </row>
    <row r="95" spans="2:11" x14ac:dyDescent="0.4">
      <c r="B95" s="73"/>
      <c r="C95" s="74"/>
      <c r="D95" s="75"/>
      <c r="E95" s="76"/>
      <c r="F95" s="77"/>
      <c r="G95" s="78"/>
      <c r="H95" s="77"/>
      <c r="I95" s="77"/>
      <c r="J95" s="79"/>
      <c r="K95" s="79"/>
    </row>
    <row r="96" spans="2:11" x14ac:dyDescent="0.4">
      <c r="B96" s="73"/>
      <c r="C96" s="74"/>
      <c r="D96" s="75"/>
      <c r="E96" s="76"/>
      <c r="F96" s="77"/>
      <c r="G96" s="78"/>
      <c r="H96" s="77"/>
      <c r="I96" s="77"/>
      <c r="J96" s="79"/>
      <c r="K96" s="79"/>
    </row>
    <row r="97" spans="2:11" x14ac:dyDescent="0.4">
      <c r="B97" s="73"/>
      <c r="C97" s="74"/>
      <c r="D97" s="75"/>
      <c r="E97" s="76"/>
      <c r="F97" s="77"/>
      <c r="G97" s="78"/>
      <c r="H97" s="77"/>
      <c r="I97" s="77"/>
      <c r="J97" s="79"/>
      <c r="K97" s="79"/>
    </row>
    <row r="98" spans="2:11" x14ac:dyDescent="0.4">
      <c r="B98" s="73"/>
      <c r="C98" s="74"/>
      <c r="D98" s="75"/>
      <c r="E98" s="76"/>
      <c r="F98" s="77"/>
      <c r="G98" s="78"/>
      <c r="H98" s="77"/>
      <c r="I98" s="77"/>
      <c r="J98" s="79"/>
      <c r="K98" s="79"/>
    </row>
    <row r="99" spans="2:11" x14ac:dyDescent="0.4">
      <c r="B99" s="73"/>
      <c r="C99" s="74"/>
      <c r="D99" s="75"/>
      <c r="E99" s="76"/>
      <c r="F99" s="77"/>
      <c r="G99" s="78"/>
      <c r="H99" s="77"/>
      <c r="I99" s="77"/>
      <c r="J99" s="79"/>
      <c r="K99" s="79"/>
    </row>
    <row r="100" spans="2:11" x14ac:dyDescent="0.4">
      <c r="B100" s="73"/>
      <c r="C100" s="74"/>
      <c r="D100" s="75"/>
      <c r="E100" s="76"/>
      <c r="F100" s="77"/>
      <c r="G100" s="78"/>
      <c r="H100" s="77"/>
      <c r="I100" s="77"/>
      <c r="J100" s="79"/>
      <c r="K100" s="79"/>
    </row>
    <row r="101" spans="2:11" x14ac:dyDescent="0.4">
      <c r="B101" s="73"/>
      <c r="C101" s="74"/>
      <c r="D101" s="75"/>
      <c r="E101" s="76"/>
      <c r="F101" s="77"/>
      <c r="G101" s="78"/>
      <c r="H101" s="77"/>
      <c r="I101" s="77"/>
      <c r="J101" s="79"/>
      <c r="K101" s="79"/>
    </row>
    <row r="102" spans="2:11" x14ac:dyDescent="0.4">
      <c r="B102" s="73"/>
      <c r="C102" s="74"/>
      <c r="D102" s="75"/>
      <c r="E102" s="76"/>
      <c r="F102" s="77"/>
      <c r="G102" s="78"/>
      <c r="H102" s="77"/>
      <c r="I102" s="77"/>
      <c r="J102" s="79"/>
      <c r="K102" s="79"/>
    </row>
    <row r="103" spans="2:11" x14ac:dyDescent="0.4">
      <c r="B103" s="73"/>
      <c r="C103" s="74"/>
      <c r="D103" s="75"/>
      <c r="E103" s="76"/>
      <c r="F103" s="77"/>
      <c r="G103" s="78"/>
      <c r="H103" s="77"/>
      <c r="I103" s="77"/>
      <c r="J103" s="79"/>
      <c r="K103" s="79"/>
    </row>
    <row r="104" spans="2:11" x14ac:dyDescent="0.4">
      <c r="B104" s="73"/>
      <c r="C104" s="74"/>
      <c r="D104" s="75"/>
      <c r="E104" s="76"/>
      <c r="F104" s="77"/>
      <c r="G104" s="78"/>
      <c r="H104" s="77"/>
      <c r="I104" s="77"/>
      <c r="J104" s="79"/>
      <c r="K104" s="79"/>
    </row>
    <row r="105" spans="2:11" x14ac:dyDescent="0.4">
      <c r="B105" s="73"/>
      <c r="C105" s="74"/>
      <c r="D105" s="75"/>
      <c r="E105" s="76"/>
      <c r="F105" s="77"/>
      <c r="G105" s="78"/>
      <c r="H105" s="77"/>
      <c r="I105" s="77"/>
      <c r="J105" s="79"/>
      <c r="K105" s="79"/>
    </row>
    <row r="106" spans="2:11" x14ac:dyDescent="0.4">
      <c r="B106" s="73"/>
      <c r="C106" s="74"/>
      <c r="D106" s="75"/>
      <c r="E106" s="76"/>
      <c r="F106" s="77"/>
      <c r="G106" s="78"/>
      <c r="H106" s="77"/>
      <c r="I106" s="77"/>
      <c r="J106" s="79"/>
      <c r="K106" s="79"/>
    </row>
    <row r="107" spans="2:11" x14ac:dyDescent="0.4">
      <c r="B107" s="73"/>
      <c r="C107" s="74"/>
      <c r="D107" s="75"/>
      <c r="E107" s="76"/>
      <c r="F107" s="77"/>
      <c r="G107" s="78"/>
      <c r="H107" s="77"/>
      <c r="I107" s="77"/>
      <c r="J107" s="79"/>
      <c r="K107" s="79"/>
    </row>
    <row r="108" spans="2:11" x14ac:dyDescent="0.4">
      <c r="B108" s="73"/>
      <c r="C108" s="74"/>
      <c r="D108" s="75"/>
      <c r="E108" s="76"/>
      <c r="F108" s="77"/>
      <c r="G108" s="78"/>
      <c r="H108" s="77"/>
      <c r="I108" s="77"/>
      <c r="J108" s="79"/>
      <c r="K108" s="79"/>
    </row>
    <row r="109" spans="2:11" x14ac:dyDescent="0.4">
      <c r="B109" s="73"/>
      <c r="C109" s="74"/>
      <c r="D109" s="75"/>
      <c r="E109" s="76"/>
      <c r="F109" s="77"/>
      <c r="G109" s="78"/>
      <c r="H109" s="77"/>
      <c r="I109" s="77"/>
      <c r="J109" s="79"/>
      <c r="K109" s="79"/>
    </row>
    <row r="110" spans="2:11" x14ac:dyDescent="0.4">
      <c r="B110" s="73"/>
      <c r="C110" s="74"/>
      <c r="D110" s="75"/>
      <c r="E110" s="76"/>
      <c r="F110" s="77"/>
      <c r="G110" s="78"/>
      <c r="H110" s="77"/>
      <c r="I110" s="77"/>
      <c r="J110" s="79"/>
      <c r="K110" s="79"/>
    </row>
    <row r="111" spans="2:11" x14ac:dyDescent="0.4">
      <c r="B111" s="73"/>
      <c r="C111" s="74"/>
      <c r="D111" s="75"/>
      <c r="E111" s="76"/>
      <c r="F111" s="77"/>
      <c r="G111" s="78"/>
      <c r="H111" s="77"/>
      <c r="I111" s="77"/>
      <c r="J111" s="79"/>
      <c r="K111" s="79"/>
    </row>
    <row r="112" spans="2:11" x14ac:dyDescent="0.4">
      <c r="B112" s="73"/>
      <c r="C112" s="74"/>
      <c r="D112" s="75"/>
      <c r="E112" s="76"/>
      <c r="F112" s="77"/>
      <c r="G112" s="78"/>
      <c r="H112" s="77"/>
      <c r="I112" s="77"/>
      <c r="J112" s="79"/>
      <c r="K112" s="79"/>
    </row>
    <row r="113" spans="2:11" x14ac:dyDescent="0.4">
      <c r="B113" s="73"/>
      <c r="C113" s="74"/>
      <c r="D113" s="75"/>
      <c r="E113" s="76"/>
      <c r="F113" s="77"/>
      <c r="G113" s="78"/>
      <c r="H113" s="77"/>
      <c r="I113" s="77"/>
      <c r="J113" s="79"/>
      <c r="K113" s="79"/>
    </row>
    <row r="114" spans="2:11" x14ac:dyDescent="0.4">
      <c r="B114" s="73"/>
      <c r="C114" s="74"/>
      <c r="D114" s="75"/>
      <c r="E114" s="76"/>
      <c r="F114" s="77"/>
      <c r="G114" s="78"/>
      <c r="H114" s="77"/>
      <c r="I114" s="77"/>
      <c r="J114" s="79"/>
      <c r="K114" s="79"/>
    </row>
    <row r="115" spans="2:11" x14ac:dyDescent="0.4">
      <c r="B115" s="73"/>
      <c r="C115" s="74"/>
      <c r="D115" s="75"/>
      <c r="E115" s="76"/>
      <c r="F115" s="77"/>
      <c r="G115" s="78"/>
      <c r="H115" s="77"/>
      <c r="I115" s="77"/>
      <c r="J115" s="79"/>
      <c r="K115" s="79"/>
    </row>
    <row r="116" spans="2:11" x14ac:dyDescent="0.4">
      <c r="B116" s="73"/>
      <c r="C116" s="74"/>
      <c r="D116" s="75"/>
      <c r="E116" s="76"/>
      <c r="F116" s="77"/>
      <c r="G116" s="78"/>
      <c r="H116" s="77"/>
      <c r="I116" s="77"/>
      <c r="J116" s="79"/>
      <c r="K116" s="79"/>
    </row>
    <row r="117" spans="2:11" x14ac:dyDescent="0.4">
      <c r="B117" s="73"/>
      <c r="C117" s="74"/>
      <c r="D117" s="75"/>
      <c r="E117" s="76"/>
      <c r="F117" s="77"/>
      <c r="G117" s="78"/>
      <c r="H117" s="77"/>
      <c r="I117" s="77"/>
      <c r="J117" s="79"/>
      <c r="K117" s="79"/>
    </row>
  </sheetData>
  <sheetProtection algorithmName="SHA-512" hashValue="DLdRJCLrFzC5l6WQjcL/B8+sc/YxqpdZ/z7EeeTPGVmwgIsP9uk2Q6YL8X+GYTmWpWokEO1qPmNIS8FUlXT6jg==" saltValue="37ys8YBYNyGIRq7a+SUVxg==" spinCount="100000" sheet="1" objects="1" scenarios="1"/>
  <mergeCells count="3">
    <mergeCell ref="A1:K1"/>
    <mergeCell ref="A64:D75"/>
    <mergeCell ref="E64:K75"/>
  </mergeCells>
  <phoneticPr fontId="14" type="noConversion"/>
  <conditionalFormatting sqref="E3:E5">
    <cfRule type="notContainsBlanks" dxfId="12" priority="6">
      <formula>LEN(TRIM(E3))&gt;0</formula>
    </cfRule>
  </conditionalFormatting>
  <conditionalFormatting sqref="J3:K63">
    <cfRule type="expression" dxfId="7" priority="7">
      <formula>J3=""</formula>
    </cfRule>
    <cfRule type="cellIs" dxfId="6" priority="8" operator="between">
      <formula>0.9</formula>
      <formula>0.99</formula>
    </cfRule>
    <cfRule type="cellIs" dxfId="5" priority="9" operator="between">
      <formula>0</formula>
      <formula>0.9</formula>
    </cfRule>
    <cfRule type="cellIs" dxfId="4" priority="10" operator="greaterThanOrEqual">
      <formula>1</formula>
    </cfRule>
  </conditionalFormatting>
  <conditionalFormatting sqref="K95:K117">
    <cfRule type="expression" dxfId="3" priority="17">
      <formula>K95=""</formula>
    </cfRule>
    <cfRule type="cellIs" dxfId="2" priority="18" operator="between">
      <formula>0.9</formula>
      <formula>1</formula>
    </cfRule>
    <cfRule type="cellIs" dxfId="1" priority="19" operator="between">
      <formula>0</formula>
      <formula>0.9</formula>
    </cfRule>
    <cfRule type="cellIs" dxfId="0" priority="20" operator="greaterThanOrEqual">
      <formula>1</formula>
    </cfRule>
  </conditionalFormatting>
  <dataValidations count="2">
    <dataValidation type="whole" errorStyle="information" operator="lessThan" allowBlank="1" showErrorMessage="1" errorTitle="Eingabefehler" error="Die Raumheizleistung bei 55/45°C muss geringer sein wie bei 75/65°C." sqref="I3:I52" xr:uid="{333D5FF6-693D-406B-B296-7241773F5F6A}">
      <formula1>H3</formula1>
    </dataValidation>
    <dataValidation type="textLength" operator="lessThan" allowBlank="1" showInputMessage="1" showErrorMessage="1" sqref="E64:K75" xr:uid="{127C509B-E018-4A35-AE59-7749A42B56D6}">
      <formula1>1000</formula1>
    </dataValidation>
  </dataValidations>
  <pageMargins left="0.51181102362204722" right="0.51181102362204722" top="1.3385826771653544" bottom="0.78740157480314965" header="0.31496062992125984" footer="0.31496062992125984"/>
  <pageSetup paperSize="9" orientation="landscape" r:id="rId1"/>
  <headerFooter scaleWithDoc="0">
    <oddHeader>&amp;L&amp;8&amp;G&amp;C&amp;"Arial,Fett"&amp;20&amp;K009EE0Heizkörpercheck&amp;Rgefördert durch: &amp;G</oddHeader>
    <oddFooter>&amp;C
Seite &amp;P von &amp;N</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2" id="{0EFD4E11-D1A5-4077-9A18-07D5E66F4E4A}">
            <xm:f>'Eingabe Ergebnisbericht'!$B$305="ja"</xm:f>
            <x14:dxf>
              <fill>
                <patternFill>
                  <bgColor theme="7" tint="0.79998168889431442"/>
                </patternFill>
              </fill>
            </x14:dxf>
          </x14:cfRule>
          <xm:sqref>D3:D5</xm:sqref>
        </x14:conditionalFormatting>
        <x14:conditionalFormatting xmlns:xm="http://schemas.microsoft.com/office/excel/2006/main">
          <x14:cfRule type="expression" priority="1" id="{C36DA0AD-816D-4B3F-BE7F-29BB295AD095}">
            <xm:f>'Eingabe Ergebnisbericht'!$B$305="ja"</xm:f>
            <x14:dxf>
              <fill>
                <patternFill>
                  <bgColor theme="7" tint="0.79998168889431442"/>
                </patternFill>
              </fill>
            </x14:dxf>
          </x14:cfRule>
          <xm:sqref>F3:F5</xm:sqref>
        </x14:conditionalFormatting>
        <x14:conditionalFormatting xmlns:xm="http://schemas.microsoft.com/office/excel/2006/main">
          <x14:cfRule type="expression" priority="4" id="{C9526D5F-59F3-446F-B274-154819E94B7A}">
            <xm:f>$G3=Dropdown!$Y$5</xm:f>
            <x14:dxf>
              <fill>
                <patternFill patternType="none">
                  <bgColor auto="1"/>
                </patternFill>
              </fill>
            </x14:dxf>
          </x14:cfRule>
          <x14:cfRule type="expression" priority="5" id="{43267AD7-8D23-4128-B77A-6CD4AB2E1405}">
            <xm:f>$G3=Dropdown!$Y$9</xm:f>
            <x14:dxf>
              <fill>
                <patternFill patternType="none">
                  <bgColor auto="1"/>
                </patternFill>
              </fill>
            </x14:dxf>
          </x14:cfRule>
          <x14:cfRule type="expression" priority="11" id="{E1726D36-92F6-4E4A-B915-19294523701C}">
            <xm:f>$G3=Dropdown!$Y$10</xm:f>
            <x14:dxf>
              <fill>
                <patternFill patternType="none">
                  <bgColor auto="1"/>
                </patternFill>
              </fill>
            </x14:dxf>
          </x14:cfRule>
          <xm:sqref>H3:I52 H59:I60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8FF80FD-72A2-4430-9921-2C29F56547D8}">
          <x14:formula1>
            <xm:f>Dropdown!$U$3:$U$10</xm:f>
          </x14:formula1>
          <xm:sqref>C95:C117</xm:sqref>
        </x14:dataValidation>
        <x14:dataValidation type="list" allowBlank="1" showInputMessage="1" showErrorMessage="1" xr:uid="{A19E0A0B-B2A8-4F67-B959-404735A5FABA}">
          <x14:formula1>
            <xm:f>Dropdown!$Y$3:$Y$11</xm:f>
          </x14:formula1>
          <xm:sqref>G95:G117 G3:G52</xm:sqref>
        </x14:dataValidation>
        <x14:dataValidation type="list" allowBlank="1" showInputMessage="1" showErrorMessage="1" xr:uid="{9E4D8EA6-8948-4ECE-ADCE-7E6237A64991}">
          <x14:formula1>
            <xm:f>Dropdown!$U$3:$U$13</xm:f>
          </x14:formula1>
          <xm:sqref>C3:C52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7AD5C-34C1-47DD-BA74-46451FEC5BC6}">
  <dimension ref="A1:Y204"/>
  <sheetViews>
    <sheetView workbookViewId="0">
      <selection activeCell="B8" sqref="B8"/>
    </sheetView>
  </sheetViews>
  <sheetFormatPr baseColWidth="10" defaultRowHeight="14.25" x14ac:dyDescent="0.45"/>
  <cols>
    <col min="1" max="1" width="46.265625" bestFit="1" customWidth="1"/>
    <col min="2" max="2" width="46" customWidth="1"/>
    <col min="3" max="3" width="25.1328125" customWidth="1"/>
    <col min="4" max="4" width="27.1328125" customWidth="1"/>
    <col min="5" max="5" width="13.265625" customWidth="1"/>
    <col min="6" max="6" width="15.265625" customWidth="1"/>
    <col min="7" max="7" width="11.3984375" customWidth="1"/>
    <col min="8" max="9" width="14.3984375" customWidth="1"/>
    <col min="10" max="10" width="13" bestFit="1" customWidth="1"/>
    <col min="11" max="11" width="25.73046875" bestFit="1" customWidth="1"/>
    <col min="13" max="13" width="28.73046875" customWidth="1"/>
    <col min="14" max="14" width="18" bestFit="1" customWidth="1"/>
    <col min="15" max="20" width="18" customWidth="1"/>
    <col min="21" max="22" width="17.73046875" customWidth="1"/>
    <col min="25" max="25" width="32" customWidth="1"/>
  </cols>
  <sheetData>
    <row r="1" spans="1:25" x14ac:dyDescent="0.45">
      <c r="A1" s="11" t="s">
        <v>527</v>
      </c>
    </row>
    <row r="2" spans="1:25" s="11" customFormat="1" x14ac:dyDescent="0.45">
      <c r="C2" s="11" t="s">
        <v>73</v>
      </c>
      <c r="D2" s="11" t="s">
        <v>133</v>
      </c>
      <c r="E2" s="11" t="s">
        <v>77</v>
      </c>
      <c r="F2" s="11" t="s">
        <v>121</v>
      </c>
      <c r="G2" s="11" t="s">
        <v>86</v>
      </c>
      <c r="H2" s="11" t="s">
        <v>119</v>
      </c>
      <c r="I2" s="11" t="s">
        <v>129</v>
      </c>
      <c r="J2" s="11" t="s">
        <v>90</v>
      </c>
      <c r="K2" s="11" t="s">
        <v>96</v>
      </c>
      <c r="L2" s="11" t="s">
        <v>109</v>
      </c>
      <c r="M2" s="11" t="s">
        <v>110</v>
      </c>
      <c r="N2" s="11" t="s">
        <v>117</v>
      </c>
      <c r="O2" s="11" t="s">
        <v>167</v>
      </c>
      <c r="P2" s="11" t="s">
        <v>115</v>
      </c>
      <c r="Q2" s="11" t="s">
        <v>146</v>
      </c>
      <c r="R2" s="11" t="s">
        <v>123</v>
      </c>
      <c r="S2" s="11" t="s">
        <v>193</v>
      </c>
      <c r="T2" s="11" t="s">
        <v>279</v>
      </c>
      <c r="U2" s="11" t="s">
        <v>128</v>
      </c>
      <c r="V2" s="11" t="s">
        <v>286</v>
      </c>
      <c r="W2" s="11" t="s">
        <v>127</v>
      </c>
      <c r="X2" s="11" t="s">
        <v>215</v>
      </c>
      <c r="Y2" s="11" t="s">
        <v>216</v>
      </c>
    </row>
    <row r="3" spans="1:25" x14ac:dyDescent="0.45">
      <c r="A3" t="s">
        <v>67</v>
      </c>
      <c r="B3" t="s">
        <v>67</v>
      </c>
      <c r="C3" t="s">
        <v>74</v>
      </c>
      <c r="D3" t="s">
        <v>134</v>
      </c>
      <c r="E3" t="s">
        <v>78</v>
      </c>
      <c r="F3" t="s">
        <v>67</v>
      </c>
      <c r="G3" t="s">
        <v>87</v>
      </c>
      <c r="H3" t="s">
        <v>272</v>
      </c>
      <c r="I3" t="s">
        <v>24</v>
      </c>
      <c r="J3" t="s">
        <v>91</v>
      </c>
      <c r="K3" t="s">
        <v>99</v>
      </c>
      <c r="L3" t="s">
        <v>107</v>
      </c>
      <c r="M3" t="s">
        <v>111</v>
      </c>
      <c r="N3" t="s">
        <v>288</v>
      </c>
      <c r="O3" t="s">
        <v>168</v>
      </c>
      <c r="P3" t="s">
        <v>211</v>
      </c>
      <c r="Q3" t="s">
        <v>147</v>
      </c>
      <c r="R3" t="s">
        <v>67</v>
      </c>
      <c r="S3" t="s">
        <v>194</v>
      </c>
      <c r="T3" t="s">
        <v>281</v>
      </c>
      <c r="U3" t="s">
        <v>310</v>
      </c>
      <c r="V3" t="s">
        <v>285</v>
      </c>
      <c r="W3" t="s">
        <v>285</v>
      </c>
      <c r="X3" t="s">
        <v>67</v>
      </c>
      <c r="Y3" t="s">
        <v>307</v>
      </c>
    </row>
    <row r="4" spans="1:25" x14ac:dyDescent="0.45">
      <c r="A4" t="s">
        <v>68</v>
      </c>
      <c r="B4" t="s">
        <v>68</v>
      </c>
      <c r="C4" t="s">
        <v>397</v>
      </c>
      <c r="D4" t="s">
        <v>135</v>
      </c>
      <c r="E4" t="s">
        <v>79</v>
      </c>
      <c r="F4" t="s">
        <v>68</v>
      </c>
      <c r="G4" t="s">
        <v>88</v>
      </c>
      <c r="H4" t="s">
        <v>229</v>
      </c>
      <c r="I4" t="s">
        <v>26</v>
      </c>
      <c r="J4" t="s">
        <v>92</v>
      </c>
      <c r="K4" t="s">
        <v>100</v>
      </c>
      <c r="L4" t="s">
        <v>108</v>
      </c>
      <c r="M4" t="s">
        <v>112</v>
      </c>
      <c r="N4" t="s">
        <v>289</v>
      </c>
      <c r="O4" t="s">
        <v>169</v>
      </c>
      <c r="P4" t="s">
        <v>212</v>
      </c>
      <c r="Q4" t="s">
        <v>210</v>
      </c>
      <c r="R4" t="s">
        <v>150</v>
      </c>
      <c r="S4" t="s">
        <v>195</v>
      </c>
      <c r="T4" t="s">
        <v>280</v>
      </c>
      <c r="U4" t="s">
        <v>440</v>
      </c>
      <c r="V4" t="s">
        <v>138</v>
      </c>
      <c r="W4" t="s">
        <v>236</v>
      </c>
      <c r="X4" t="s">
        <v>171</v>
      </c>
      <c r="Y4" t="s">
        <v>408</v>
      </c>
    </row>
    <row r="5" spans="1:25" x14ac:dyDescent="0.45">
      <c r="A5" t="s">
        <v>291</v>
      </c>
      <c r="B5" t="s">
        <v>305</v>
      </c>
      <c r="C5" t="s">
        <v>75</v>
      </c>
      <c r="D5" t="s">
        <v>136</v>
      </c>
      <c r="E5" t="s">
        <v>80</v>
      </c>
      <c r="F5" t="s">
        <v>122</v>
      </c>
      <c r="G5" t="s">
        <v>89</v>
      </c>
      <c r="H5" t="s">
        <v>230</v>
      </c>
      <c r="I5" t="s">
        <v>30</v>
      </c>
      <c r="J5" t="s">
        <v>93</v>
      </c>
      <c r="K5" t="s">
        <v>222</v>
      </c>
      <c r="M5" t="s">
        <v>113</v>
      </c>
      <c r="O5" t="s">
        <v>213</v>
      </c>
      <c r="P5" t="s">
        <v>68</v>
      </c>
      <c r="Q5" t="s">
        <v>148</v>
      </c>
      <c r="R5" t="s">
        <v>130</v>
      </c>
      <c r="S5" t="s">
        <v>196</v>
      </c>
      <c r="T5" t="s">
        <v>76</v>
      </c>
      <c r="U5" t="s">
        <v>441</v>
      </c>
      <c r="W5" t="s">
        <v>138</v>
      </c>
      <c r="Y5" t="s">
        <v>169</v>
      </c>
    </row>
    <row r="6" spans="1:25" x14ac:dyDescent="0.45">
      <c r="C6" t="s">
        <v>76</v>
      </c>
      <c r="E6" t="s">
        <v>81</v>
      </c>
      <c r="H6" t="s">
        <v>231</v>
      </c>
      <c r="I6" t="s">
        <v>34</v>
      </c>
      <c r="J6" t="s">
        <v>94</v>
      </c>
      <c r="K6" t="s">
        <v>101</v>
      </c>
      <c r="M6" t="s">
        <v>76</v>
      </c>
      <c r="O6" t="s">
        <v>214</v>
      </c>
      <c r="Q6" t="s">
        <v>149</v>
      </c>
      <c r="R6" t="s">
        <v>131</v>
      </c>
      <c r="S6" t="s">
        <v>197</v>
      </c>
      <c r="U6" t="s">
        <v>442</v>
      </c>
      <c r="Y6" t="s">
        <v>217</v>
      </c>
    </row>
    <row r="7" spans="1:25" x14ac:dyDescent="0.45">
      <c r="A7" t="s">
        <v>67</v>
      </c>
      <c r="E7" t="s">
        <v>82</v>
      </c>
      <c r="H7" t="s">
        <v>282</v>
      </c>
      <c r="I7" t="s">
        <v>120</v>
      </c>
      <c r="J7" t="s">
        <v>95</v>
      </c>
      <c r="K7" t="s">
        <v>102</v>
      </c>
      <c r="O7" t="s">
        <v>76</v>
      </c>
      <c r="U7" t="s">
        <v>443</v>
      </c>
      <c r="Y7" t="s">
        <v>218</v>
      </c>
    </row>
    <row r="8" spans="1:25" x14ac:dyDescent="0.45">
      <c r="A8" t="s">
        <v>68</v>
      </c>
      <c r="E8" t="s">
        <v>83</v>
      </c>
      <c r="H8" t="s">
        <v>120</v>
      </c>
      <c r="J8" t="s">
        <v>97</v>
      </c>
      <c r="K8" t="s">
        <v>103</v>
      </c>
      <c r="U8" t="s">
        <v>308</v>
      </c>
      <c r="Y8" t="s">
        <v>219</v>
      </c>
    </row>
    <row r="9" spans="1:25" x14ac:dyDescent="0.45">
      <c r="A9" t="s">
        <v>316</v>
      </c>
      <c r="E9" t="s">
        <v>84</v>
      </c>
      <c r="H9" t="s">
        <v>232</v>
      </c>
      <c r="J9" t="s">
        <v>98</v>
      </c>
      <c r="K9" t="s">
        <v>104</v>
      </c>
      <c r="U9" t="s">
        <v>436</v>
      </c>
      <c r="Y9" t="s">
        <v>447</v>
      </c>
    </row>
    <row r="10" spans="1:25" x14ac:dyDescent="0.45">
      <c r="J10" t="s">
        <v>76</v>
      </c>
      <c r="K10" t="s">
        <v>306</v>
      </c>
      <c r="U10" t="s">
        <v>437</v>
      </c>
      <c r="Y10" t="s">
        <v>446</v>
      </c>
    </row>
    <row r="11" spans="1:25" x14ac:dyDescent="0.45">
      <c r="K11" t="s">
        <v>76</v>
      </c>
      <c r="U11" t="s">
        <v>438</v>
      </c>
      <c r="Y11" t="s">
        <v>220</v>
      </c>
    </row>
    <row r="12" spans="1:25" x14ac:dyDescent="0.45">
      <c r="U12" t="s">
        <v>309</v>
      </c>
      <c r="X12" s="17" t="s">
        <v>203</v>
      </c>
    </row>
    <row r="13" spans="1:25" x14ac:dyDescent="0.45">
      <c r="A13" s="20" t="s">
        <v>154</v>
      </c>
      <c r="C13" t="s">
        <v>320</v>
      </c>
      <c r="U13" t="s">
        <v>439</v>
      </c>
      <c r="X13" s="17" t="s">
        <v>175</v>
      </c>
    </row>
    <row r="14" spans="1:25" x14ac:dyDescent="0.45">
      <c r="A14" t="s">
        <v>155</v>
      </c>
      <c r="X14" s="17" t="s">
        <v>174</v>
      </c>
    </row>
    <row r="15" spans="1:25" x14ac:dyDescent="0.45">
      <c r="A15" t="s">
        <v>153</v>
      </c>
      <c r="C15" s="1" t="s">
        <v>350</v>
      </c>
      <c r="D15" s="1"/>
      <c r="X15" s="17" t="s">
        <v>173</v>
      </c>
    </row>
    <row r="16" spans="1:25" x14ac:dyDescent="0.45">
      <c r="A16" s="1" t="s">
        <v>157</v>
      </c>
      <c r="C16" s="1"/>
      <c r="D16" s="1"/>
      <c r="X16" s="17" t="s">
        <v>172</v>
      </c>
    </row>
    <row r="17" spans="1:24" x14ac:dyDescent="0.45">
      <c r="A17" s="216">
        <f ca="1">TODAY()</f>
        <v>46195</v>
      </c>
      <c r="C17" s="1"/>
      <c r="D17" s="1"/>
      <c r="X17" s="17" t="s">
        <v>170</v>
      </c>
    </row>
    <row r="18" spans="1:24" ht="15.75" x14ac:dyDescent="0.5">
      <c r="A18" t="s">
        <v>156</v>
      </c>
      <c r="B18" s="70">
        <f>SUM(B20:B48)</f>
        <v>85</v>
      </c>
    </row>
    <row r="19" spans="1:24" x14ac:dyDescent="0.45">
      <c r="B19">
        <f>COUNTBLANK('Eingabe Ergebnisbericht'!B19)</f>
        <v>1</v>
      </c>
    </row>
    <row r="20" spans="1:24" x14ac:dyDescent="0.45">
      <c r="B20">
        <f>COUNTBLANK('Eingabe Ergebnisbericht'!B24:B24)</f>
        <v>1</v>
      </c>
    </row>
    <row r="21" spans="1:24" x14ac:dyDescent="0.45">
      <c r="B21">
        <f>COUNTBLANK('Eingabe Ergebnisbericht'!B52:B55)</f>
        <v>4</v>
      </c>
    </row>
    <row r="22" spans="1:24" x14ac:dyDescent="0.45">
      <c r="B22">
        <f>COUNTBLANK('Eingabe Ergebnisbericht'!B57:B65)</f>
        <v>9</v>
      </c>
    </row>
    <row r="23" spans="1:24" x14ac:dyDescent="0.45">
      <c r="B23">
        <f>COUNTBLANK('Eingabe Ergebnisbericht'!B71)</f>
        <v>1</v>
      </c>
    </row>
    <row r="24" spans="1:24" x14ac:dyDescent="0.45">
      <c r="B24">
        <f>COUNTBLANK('Eingabe Ergebnisbericht'!B159:B165)</f>
        <v>7</v>
      </c>
    </row>
    <row r="25" spans="1:24" x14ac:dyDescent="0.45">
      <c r="B25">
        <f>COUNTBLANK('Eingabe Ergebnisbericht'!B172:B177)</f>
        <v>6</v>
      </c>
    </row>
    <row r="26" spans="1:24" x14ac:dyDescent="0.45">
      <c r="B26">
        <f>COUNTBLANK('Eingabe Ergebnisbericht'!B184)</f>
        <v>1</v>
      </c>
    </row>
    <row r="27" spans="1:24" x14ac:dyDescent="0.45">
      <c r="B27">
        <f>COUNTBLANK('Eingabe Ergebnisbericht'!B192)</f>
        <v>1</v>
      </c>
    </row>
    <row r="28" spans="1:24" x14ac:dyDescent="0.45">
      <c r="B28">
        <f>COUNTBLANK('Eingabe Ergebnisbericht'!B195:B200)</f>
        <v>6</v>
      </c>
    </row>
    <row r="29" spans="1:24" x14ac:dyDescent="0.45">
      <c r="B29">
        <f>COUNTBLANK('Eingabe Ergebnisbericht'!B208)</f>
        <v>1</v>
      </c>
    </row>
    <row r="30" spans="1:24" x14ac:dyDescent="0.45">
      <c r="B30">
        <f>COUNTBLANK('Eingabe Ergebnisbericht'!B211:B216)</f>
        <v>6</v>
      </c>
    </row>
    <row r="31" spans="1:24" x14ac:dyDescent="0.45">
      <c r="B31">
        <f>COUNTBLANK('Eingabe Ergebnisbericht'!B224)</f>
        <v>1</v>
      </c>
    </row>
    <row r="32" spans="1:24" x14ac:dyDescent="0.45">
      <c r="B32">
        <f>COUNTBLANK('Eingabe Ergebnisbericht'!B232)</f>
        <v>1</v>
      </c>
    </row>
    <row r="33" spans="2:3" x14ac:dyDescent="0.45">
      <c r="B33">
        <f>COUNTBLANK('Eingabe Ergebnisbericht'!B240)</f>
        <v>1</v>
      </c>
    </row>
    <row r="34" spans="2:3" x14ac:dyDescent="0.45">
      <c r="B34">
        <f>COUNTBLANK('Eingabe Ergebnisbericht'!B243:B248)</f>
        <v>6</v>
      </c>
    </row>
    <row r="35" spans="2:3" x14ac:dyDescent="0.45">
      <c r="B35">
        <f>COUNTBLANK('Eingabe Ergebnisbericht'!B256)</f>
        <v>1</v>
      </c>
    </row>
    <row r="36" spans="2:3" x14ac:dyDescent="0.45">
      <c r="B36">
        <f>COUNTBLANK('Eingabe Ergebnisbericht'!B259:B264)</f>
        <v>6</v>
      </c>
    </row>
    <row r="37" spans="2:3" x14ac:dyDescent="0.45">
      <c r="B37">
        <f>COUNTBLANK('Eingabe Ergebnisbericht'!B269)</f>
        <v>1</v>
      </c>
    </row>
    <row r="38" spans="2:3" x14ac:dyDescent="0.45">
      <c r="B38">
        <f>COUNTBLANK('Eingabe Ergebnisbericht'!B271)</f>
        <v>1</v>
      </c>
    </row>
    <row r="39" spans="2:3" x14ac:dyDescent="0.45">
      <c r="B39">
        <f>COUNTBLANK('Eingabe Ergebnisbericht'!B273:B281)</f>
        <v>9</v>
      </c>
    </row>
    <row r="40" spans="2:3" x14ac:dyDescent="0.45">
      <c r="B40">
        <f>COUNTBLANK('Eingabe Ergebnisbericht'!B284:B285)</f>
        <v>2</v>
      </c>
    </row>
    <row r="41" spans="2:3" x14ac:dyDescent="0.45">
      <c r="B41">
        <f>COUNTBLANK('Eingabe Ergebnisbericht'!B287:B289)</f>
        <v>3</v>
      </c>
    </row>
    <row r="42" spans="2:3" x14ac:dyDescent="0.45">
      <c r="B42">
        <f>COUNTBLANK('Eingabe Ergebnisbericht'!B291:B292)</f>
        <v>2</v>
      </c>
    </row>
    <row r="43" spans="2:3" x14ac:dyDescent="0.45">
      <c r="B43">
        <f>COUNTBLANK('Eingabe Ergebnisbericht'!B294)</f>
        <v>1</v>
      </c>
    </row>
    <row r="44" spans="2:3" x14ac:dyDescent="0.45">
      <c r="B44">
        <f>COUNTBLANK('Eingabe Ergebnisbericht'!B296)</f>
        <v>1</v>
      </c>
    </row>
    <row r="45" spans="2:3" x14ac:dyDescent="0.45">
      <c r="B45">
        <f>COUNTBLANK('Eingabe Ergebnisbericht'!B298:B299)</f>
        <v>2</v>
      </c>
    </row>
    <row r="46" spans="2:3" x14ac:dyDescent="0.45">
      <c r="B46">
        <f>COUNTBLANK('Eingabe Ergebnisbericht'!B305)</f>
        <v>1</v>
      </c>
    </row>
    <row r="47" spans="2:3" x14ac:dyDescent="0.45">
      <c r="C47" t="s">
        <v>526</v>
      </c>
    </row>
    <row r="48" spans="2:3" x14ac:dyDescent="0.45">
      <c r="B48">
        <f>COUNTBLANK('Eingabe Heizkörpercheck'!E3:E5)</f>
        <v>3</v>
      </c>
    </row>
    <row r="51" spans="1:5" x14ac:dyDescent="0.45">
      <c r="A51" s="16" t="s">
        <v>240</v>
      </c>
    </row>
    <row r="52" spans="1:5" x14ac:dyDescent="0.45">
      <c r="A52" t="s">
        <v>191</v>
      </c>
      <c r="B52" s="99" t="s">
        <v>276</v>
      </c>
    </row>
    <row r="53" spans="1:5" x14ac:dyDescent="0.45">
      <c r="B53" t="s">
        <v>275</v>
      </c>
    </row>
    <row r="61" spans="1:5" x14ac:dyDescent="0.45">
      <c r="A61" s="18" t="s">
        <v>176</v>
      </c>
      <c r="D61" t="s">
        <v>237</v>
      </c>
    </row>
    <row r="62" spans="1:5" x14ac:dyDescent="0.45">
      <c r="A62" t="s">
        <v>91</v>
      </c>
      <c r="B62" s="30">
        <v>0.25900000000000001</v>
      </c>
      <c r="D62" s="44">
        <v>0.3</v>
      </c>
      <c r="E62" t="s">
        <v>238</v>
      </c>
    </row>
    <row r="63" spans="1:5" x14ac:dyDescent="0.45">
      <c r="A63" t="s">
        <v>92</v>
      </c>
      <c r="B63" s="29">
        <v>0.13</v>
      </c>
      <c r="D63" s="44">
        <v>0.12</v>
      </c>
      <c r="E63" t="s">
        <v>238</v>
      </c>
    </row>
    <row r="64" spans="1:5" x14ac:dyDescent="0.45">
      <c r="A64" t="s">
        <v>93</v>
      </c>
      <c r="B64" s="29">
        <v>0.12</v>
      </c>
      <c r="D64" s="44">
        <v>0.11</v>
      </c>
      <c r="E64" t="s">
        <v>238</v>
      </c>
    </row>
    <row r="65" spans="1:5" x14ac:dyDescent="0.45">
      <c r="A65" t="s">
        <v>94</v>
      </c>
      <c r="B65" s="30">
        <v>5.8000000000000003E-2</v>
      </c>
      <c r="D65" s="44">
        <v>0.01</v>
      </c>
    </row>
    <row r="66" spans="1:5" x14ac:dyDescent="0.45">
      <c r="A66" t="s">
        <v>95</v>
      </c>
      <c r="B66" s="30">
        <v>0.04</v>
      </c>
      <c r="D66" s="44">
        <v>0.01</v>
      </c>
    </row>
    <row r="67" spans="1:5" x14ac:dyDescent="0.45">
      <c r="A67" t="s">
        <v>97</v>
      </c>
      <c r="B67" s="30">
        <v>0.13600000000000001</v>
      </c>
      <c r="D67" s="44">
        <v>0.19</v>
      </c>
      <c r="E67" t="s">
        <v>227</v>
      </c>
    </row>
    <row r="68" spans="1:5" x14ac:dyDescent="0.45">
      <c r="A68" t="s">
        <v>98</v>
      </c>
      <c r="B68" s="30">
        <f>B67*D68/D67</f>
        <v>0.15747368421052632</v>
      </c>
      <c r="D68" s="44">
        <v>0.22</v>
      </c>
      <c r="E68" t="s">
        <v>227</v>
      </c>
    </row>
    <row r="69" spans="1:5" x14ac:dyDescent="0.45">
      <c r="A69" t="s">
        <v>76</v>
      </c>
      <c r="B69" s="30">
        <f>AVERAGE(B62:B68)</f>
        <v>0.12863909774436091</v>
      </c>
      <c r="D69" s="44">
        <v>0.13714285714285715</v>
      </c>
    </row>
    <row r="70" spans="1:5" ht="14.25" customHeight="1" x14ac:dyDescent="0.45"/>
    <row r="71" spans="1:5" x14ac:dyDescent="0.45">
      <c r="A71" s="16" t="s">
        <v>184</v>
      </c>
      <c r="B71" t="s">
        <v>207</v>
      </c>
      <c r="D71" s="17" t="s">
        <v>208</v>
      </c>
    </row>
    <row r="72" spans="1:5" x14ac:dyDescent="0.45">
      <c r="A72" t="s">
        <v>91</v>
      </c>
      <c r="B72" s="25">
        <f>B88</f>
        <v>232.125</v>
      </c>
      <c r="C72" t="s">
        <v>165</v>
      </c>
      <c r="D72" s="17">
        <v>366</v>
      </c>
    </row>
    <row r="73" spans="1:5" x14ac:dyDescent="0.45">
      <c r="A73" t="s">
        <v>92</v>
      </c>
      <c r="B73" s="29">
        <v>240</v>
      </c>
      <c r="C73" t="s">
        <v>165</v>
      </c>
      <c r="D73" s="17">
        <v>201</v>
      </c>
    </row>
    <row r="74" spans="1:5" x14ac:dyDescent="0.45">
      <c r="A74" t="s">
        <v>93</v>
      </c>
      <c r="B74" s="29">
        <v>310</v>
      </c>
      <c r="C74" t="s">
        <v>165</v>
      </c>
      <c r="D74" s="17">
        <v>266</v>
      </c>
    </row>
    <row r="75" spans="1:5" x14ac:dyDescent="0.45">
      <c r="A75" t="s">
        <v>94</v>
      </c>
      <c r="B75" s="29">
        <v>20</v>
      </c>
      <c r="C75" t="s">
        <v>165</v>
      </c>
    </row>
    <row r="76" spans="1:5" x14ac:dyDescent="0.45">
      <c r="A76" t="s">
        <v>95</v>
      </c>
      <c r="B76" s="29">
        <v>20</v>
      </c>
      <c r="C76" t="s">
        <v>165</v>
      </c>
    </row>
    <row r="77" spans="1:5" x14ac:dyDescent="0.45">
      <c r="A77" t="s">
        <v>97</v>
      </c>
      <c r="B77" s="29">
        <v>180</v>
      </c>
      <c r="C77" t="s">
        <v>165</v>
      </c>
    </row>
    <row r="78" spans="1:5" x14ac:dyDescent="0.45">
      <c r="A78" t="s">
        <v>98</v>
      </c>
      <c r="B78" s="29">
        <v>180</v>
      </c>
      <c r="C78" t="s">
        <v>165</v>
      </c>
    </row>
    <row r="79" spans="1:5" x14ac:dyDescent="0.45">
      <c r="A79" t="s">
        <v>76</v>
      </c>
      <c r="B79" s="29">
        <f>ROUND(AVERAGE(B72:B78),0)</f>
        <v>169</v>
      </c>
      <c r="C79" t="s">
        <v>165</v>
      </c>
    </row>
    <row r="81" spans="1:7" x14ac:dyDescent="0.45">
      <c r="A81" s="17" t="s">
        <v>185</v>
      </c>
      <c r="B81" s="17">
        <v>2023</v>
      </c>
      <c r="C81" s="17">
        <v>2024</v>
      </c>
    </row>
    <row r="82" spans="1:7" x14ac:dyDescent="0.45">
      <c r="A82" s="17">
        <v>2025</v>
      </c>
      <c r="B82" s="26">
        <f>$B$83+($B$87-$B$83)/($A$87-$A$83)*(A82-$A$83)</f>
        <v>318.75</v>
      </c>
      <c r="C82" s="26">
        <f>$C$83+($C$87-$C$83)/($A$87-$A$83)*(A82-$A$83)</f>
        <v>133.5</v>
      </c>
    </row>
    <row r="83" spans="1:7" x14ac:dyDescent="0.45">
      <c r="A83" s="17">
        <v>2030</v>
      </c>
      <c r="B83" s="17">
        <v>261</v>
      </c>
      <c r="C83" s="17">
        <v>113</v>
      </c>
    </row>
    <row r="84" spans="1:7" x14ac:dyDescent="0.45">
      <c r="A84" s="17">
        <v>2035</v>
      </c>
      <c r="B84" s="26">
        <f>$B$83+($B$87-$B$83)/($A$87-$A$83)*(A84-$A$83)</f>
        <v>203.25</v>
      </c>
      <c r="C84" s="26">
        <f>$C$83+($C$87-$C$83)/($A$87-$A$83)*(A84-$A$83)</f>
        <v>92.5</v>
      </c>
    </row>
    <row r="85" spans="1:7" x14ac:dyDescent="0.45">
      <c r="A85" s="17">
        <v>2040</v>
      </c>
      <c r="B85" s="26">
        <f>$B$83+($B$87-$B$83)/($A$87-$A$83)*(A85-$A$83)</f>
        <v>145.5</v>
      </c>
      <c r="C85" s="26">
        <f>$C$83+($C$87-$C$83)/($A$87-$A$83)*(A85-$A$83)</f>
        <v>72</v>
      </c>
    </row>
    <row r="86" spans="1:7" x14ac:dyDescent="0.45">
      <c r="A86" s="17">
        <v>2045</v>
      </c>
      <c r="B86" s="26">
        <f>$B$83+($B$87-$B$83)/($A$87-$A$83)*(A86-$A$83)</f>
        <v>87.75</v>
      </c>
      <c r="C86" s="26">
        <f>$C$83+($C$87-$C$83)/($A$87-$A$83)*(A86-$A$83)</f>
        <v>51.500000000000007</v>
      </c>
    </row>
    <row r="87" spans="1:7" x14ac:dyDescent="0.45">
      <c r="A87" s="17">
        <v>2050</v>
      </c>
      <c r="B87" s="27">
        <v>30</v>
      </c>
      <c r="C87" s="17">
        <v>31</v>
      </c>
    </row>
    <row r="88" spans="1:7" x14ac:dyDescent="0.45">
      <c r="A88" s="17"/>
      <c r="B88" s="28">
        <f>AVERAGE(B82:B85)</f>
        <v>232.125</v>
      </c>
      <c r="C88" s="17"/>
    </row>
    <row r="90" spans="1:7" x14ac:dyDescent="0.45">
      <c r="A90" s="16" t="s">
        <v>221</v>
      </c>
      <c r="B90" t="s">
        <v>493</v>
      </c>
      <c r="D90" t="s">
        <v>314</v>
      </c>
    </row>
    <row r="91" spans="1:7" x14ac:dyDescent="0.45">
      <c r="A91" t="s">
        <v>99</v>
      </c>
      <c r="B91" s="37">
        <v>1.1000000000000001</v>
      </c>
    </row>
    <row r="92" spans="1:7" x14ac:dyDescent="0.45">
      <c r="A92" t="s">
        <v>100</v>
      </c>
      <c r="B92" s="37">
        <v>1.1499999999999999</v>
      </c>
    </row>
    <row r="93" spans="1:7" x14ac:dyDescent="0.45">
      <c r="A93" t="s">
        <v>222</v>
      </c>
      <c r="B93" s="37">
        <v>1.46</v>
      </c>
      <c r="F93" t="s">
        <v>492</v>
      </c>
      <c r="G93" t="s">
        <v>491</v>
      </c>
    </row>
    <row r="94" spans="1:7" x14ac:dyDescent="0.45">
      <c r="A94" t="s">
        <v>101</v>
      </c>
      <c r="B94" s="37">
        <v>0.33</v>
      </c>
      <c r="C94" t="s">
        <v>223</v>
      </c>
      <c r="D94">
        <v>0.28499999999999998</v>
      </c>
      <c r="F94" s="212">
        <f>1/B94</f>
        <v>3.0303030303030303</v>
      </c>
      <c r="G94" s="212">
        <f>1/D94</f>
        <v>3.5087719298245617</v>
      </c>
    </row>
    <row r="95" spans="1:7" x14ac:dyDescent="0.45">
      <c r="A95" s="17" t="s">
        <v>102</v>
      </c>
      <c r="B95" s="163">
        <v>0.25</v>
      </c>
      <c r="C95" s="17" t="s">
        <v>223</v>
      </c>
      <c r="F95" s="212">
        <f>1/B95</f>
        <v>4</v>
      </c>
      <c r="G95" s="212"/>
    </row>
    <row r="96" spans="1:7" x14ac:dyDescent="0.45">
      <c r="A96" s="17" t="s">
        <v>103</v>
      </c>
      <c r="B96" s="163">
        <f>AVERAGE(B94:B95)</f>
        <v>0.29000000000000004</v>
      </c>
    </row>
    <row r="97" spans="1:10" x14ac:dyDescent="0.45">
      <c r="A97" t="s">
        <v>104</v>
      </c>
      <c r="B97" s="37">
        <v>1</v>
      </c>
    </row>
    <row r="98" spans="1:10" x14ac:dyDescent="0.45">
      <c r="A98" t="s">
        <v>306</v>
      </c>
      <c r="B98" s="37">
        <f>B92</f>
        <v>1.1499999999999999</v>
      </c>
    </row>
    <row r="99" spans="1:10" x14ac:dyDescent="0.45">
      <c r="A99" t="s">
        <v>76</v>
      </c>
      <c r="B99" s="37">
        <f>AVERAGE(B91:B97)</f>
        <v>0.79714285714285715</v>
      </c>
    </row>
    <row r="101" spans="1:10" x14ac:dyDescent="0.45">
      <c r="A101" s="8" t="s">
        <v>206</v>
      </c>
    </row>
    <row r="102" spans="1:10" x14ac:dyDescent="0.45">
      <c r="A102" s="2" t="s">
        <v>21</v>
      </c>
      <c r="B102" s="1"/>
      <c r="C102" s="2" t="s">
        <v>22</v>
      </c>
      <c r="D102" s="2" t="s">
        <v>23</v>
      </c>
      <c r="E102" s="1"/>
      <c r="F102" s="1"/>
      <c r="G102" s="1"/>
      <c r="H102" s="19"/>
      <c r="I102" s="1"/>
      <c r="J102" s="1"/>
    </row>
    <row r="103" spans="1:10" x14ac:dyDescent="0.45">
      <c r="A103" s="3" t="s">
        <v>24</v>
      </c>
      <c r="B103" s="1" t="s">
        <v>65</v>
      </c>
      <c r="C103" s="1" t="s">
        <v>25</v>
      </c>
      <c r="D103" s="1" t="s">
        <v>244</v>
      </c>
      <c r="E103" s="1"/>
      <c r="F103" s="1"/>
      <c r="G103" s="1"/>
      <c r="H103" s="19"/>
      <c r="I103" s="1"/>
      <c r="J103" s="1"/>
    </row>
    <row r="104" spans="1:10" x14ac:dyDescent="0.45">
      <c r="A104" s="4" t="s">
        <v>26</v>
      </c>
      <c r="B104" s="1" t="s">
        <v>27</v>
      </c>
      <c r="C104" s="5" t="s">
        <v>28</v>
      </c>
      <c r="D104" s="1" t="s">
        <v>29</v>
      </c>
      <c r="E104" s="1"/>
      <c r="F104" s="1"/>
      <c r="G104" s="1"/>
      <c r="H104" s="19"/>
      <c r="I104" s="1"/>
      <c r="J104" s="1"/>
    </row>
    <row r="105" spans="1:10" x14ac:dyDescent="0.45">
      <c r="A105" s="6" t="s">
        <v>30</v>
      </c>
      <c r="B105" s="1" t="s">
        <v>31</v>
      </c>
      <c r="C105" s="1" t="s">
        <v>32</v>
      </c>
      <c r="D105" s="1" t="s">
        <v>33</v>
      </c>
      <c r="E105" s="1"/>
      <c r="F105" s="1"/>
      <c r="G105" s="1"/>
      <c r="H105" s="19"/>
      <c r="I105" s="1"/>
      <c r="J105" s="1"/>
    </row>
    <row r="106" spans="1:10" x14ac:dyDescent="0.45">
      <c r="A106" s="7" t="s">
        <v>34</v>
      </c>
      <c r="B106" s="1" t="s">
        <v>35</v>
      </c>
      <c r="C106" s="1" t="s">
        <v>36</v>
      </c>
      <c r="D106" s="1" t="s">
        <v>37</v>
      </c>
      <c r="E106" s="1"/>
      <c r="F106" s="1"/>
      <c r="G106" s="1"/>
      <c r="H106" s="19"/>
      <c r="I106" s="1"/>
      <c r="J106" s="1"/>
    </row>
    <row r="107" spans="1:10" x14ac:dyDescent="0.45">
      <c r="A107" s="8"/>
      <c r="B107" s="1"/>
      <c r="C107" s="1"/>
      <c r="D107" s="1"/>
      <c r="E107" s="1"/>
      <c r="F107" s="1"/>
      <c r="G107" s="1"/>
      <c r="H107" s="19"/>
      <c r="I107" s="1"/>
      <c r="J107" s="1"/>
    </row>
    <row r="108" spans="1:10" x14ac:dyDescent="0.45">
      <c r="A108" s="2" t="s">
        <v>38</v>
      </c>
      <c r="B108" s="1"/>
      <c r="C108" s="1"/>
      <c r="D108" s="1"/>
      <c r="E108" s="1"/>
      <c r="F108" s="1"/>
      <c r="G108" s="1"/>
      <c r="H108" s="19"/>
      <c r="I108" s="1"/>
      <c r="J108" s="1"/>
    </row>
    <row r="109" spans="1:10" x14ac:dyDescent="0.45">
      <c r="A109" s="2" t="s">
        <v>39</v>
      </c>
      <c r="B109" s="2" t="s">
        <v>40</v>
      </c>
      <c r="C109" s="2" t="s">
        <v>41</v>
      </c>
      <c r="D109" s="2" t="s">
        <v>42</v>
      </c>
      <c r="E109" s="2" t="s">
        <v>43</v>
      </c>
      <c r="F109" s="2" t="s">
        <v>44</v>
      </c>
      <c r="G109" s="2" t="s">
        <v>66</v>
      </c>
      <c r="H109" s="19"/>
      <c r="I109" s="1"/>
      <c r="J109" s="1"/>
    </row>
    <row r="110" spans="1:10" x14ac:dyDescent="0.45">
      <c r="A110" s="3" t="s">
        <v>225</v>
      </c>
      <c r="B110" s="1" t="s">
        <v>226</v>
      </c>
      <c r="C110" s="1" t="s">
        <v>45</v>
      </c>
      <c r="D110" s="1" t="s">
        <v>45</v>
      </c>
      <c r="E110" s="1" t="s">
        <v>247</v>
      </c>
      <c r="F110" s="1" t="s">
        <v>46</v>
      </c>
      <c r="G110" s="15" t="s">
        <v>160</v>
      </c>
      <c r="H110" s="19"/>
      <c r="I110" s="1"/>
      <c r="J110" s="1"/>
    </row>
    <row r="111" spans="1:10" x14ac:dyDescent="0.45">
      <c r="A111" s="4" t="s">
        <v>47</v>
      </c>
      <c r="B111" s="1" t="s">
        <v>48</v>
      </c>
      <c r="C111" s="1" t="s">
        <v>48</v>
      </c>
      <c r="D111" s="1" t="s">
        <v>61</v>
      </c>
      <c r="E111" s="1" t="s">
        <v>246</v>
      </c>
      <c r="F111" s="1" t="s">
        <v>60</v>
      </c>
      <c r="G111" s="1" t="s">
        <v>163</v>
      </c>
      <c r="H111" s="19"/>
      <c r="I111" s="1"/>
      <c r="J111" s="1"/>
    </row>
    <row r="112" spans="1:10" x14ac:dyDescent="0.45">
      <c r="A112" s="6" t="s">
        <v>49</v>
      </c>
      <c r="B112" s="1" t="s">
        <v>62</v>
      </c>
      <c r="C112" s="1" t="s">
        <v>62</v>
      </c>
      <c r="D112" s="1" t="s">
        <v>63</v>
      </c>
      <c r="E112" s="1" t="s">
        <v>64</v>
      </c>
      <c r="F112" s="1" t="s">
        <v>63</v>
      </c>
      <c r="G112" s="15" t="s">
        <v>164</v>
      </c>
      <c r="H112" s="19"/>
      <c r="I112" s="1"/>
      <c r="J112" s="1"/>
    </row>
    <row r="113" spans="1:12" x14ac:dyDescent="0.45">
      <c r="A113" s="7" t="s">
        <v>50</v>
      </c>
      <c r="B113" s="1" t="s">
        <v>51</v>
      </c>
      <c r="C113" s="1" t="s">
        <v>51</v>
      </c>
      <c r="D113" s="1" t="s">
        <v>52</v>
      </c>
      <c r="E113" s="1" t="s">
        <v>53</v>
      </c>
      <c r="F113" s="1" t="s">
        <v>52</v>
      </c>
      <c r="G113" s="15" t="s">
        <v>53</v>
      </c>
      <c r="H113" s="19"/>
      <c r="I113" s="1"/>
      <c r="J113" s="1"/>
    </row>
    <row r="114" spans="1:12" x14ac:dyDescent="0.45">
      <c r="A114" s="7"/>
      <c r="B114" s="1"/>
      <c r="C114" s="1"/>
      <c r="D114" s="1"/>
      <c r="E114" s="1"/>
      <c r="F114" s="1"/>
      <c r="G114" s="1"/>
      <c r="H114" s="19"/>
      <c r="I114" s="1"/>
      <c r="J114" s="1"/>
    </row>
    <row r="115" spans="1:12" s="33" customFormat="1" x14ac:dyDescent="0.45">
      <c r="A115" s="31" t="s">
        <v>54</v>
      </c>
      <c r="B115" s="32" t="s">
        <v>55</v>
      </c>
      <c r="C115" s="32" t="s">
        <v>56</v>
      </c>
      <c r="D115" s="32" t="s">
        <v>57</v>
      </c>
      <c r="E115" s="32" t="s">
        <v>58</v>
      </c>
      <c r="F115" s="32" t="s">
        <v>59</v>
      </c>
      <c r="G115" s="19" t="s">
        <v>66</v>
      </c>
      <c r="H115" s="19"/>
      <c r="I115" s="19"/>
      <c r="J115" s="19"/>
    </row>
    <row r="116" spans="1:12" s="33" customFormat="1" x14ac:dyDescent="0.45">
      <c r="A116" s="3" t="s">
        <v>24</v>
      </c>
      <c r="B116" s="34">
        <v>0.2</v>
      </c>
      <c r="C116" s="34">
        <v>0.24</v>
      </c>
      <c r="D116" s="34">
        <v>0.24</v>
      </c>
      <c r="E116" s="34">
        <v>1.1000000000000001</v>
      </c>
      <c r="F116" s="34">
        <v>0.35</v>
      </c>
      <c r="G116" s="35">
        <v>1.8</v>
      </c>
      <c r="H116" s="19"/>
      <c r="I116" s="19"/>
      <c r="J116" s="19"/>
    </row>
    <row r="117" spans="1:12" s="33" customFormat="1" x14ac:dyDescent="0.45">
      <c r="A117" s="4" t="s">
        <v>26</v>
      </c>
      <c r="B117" s="34">
        <f>AVERAGE(0.25,0.3)</f>
        <v>0.27500000000000002</v>
      </c>
      <c r="C117" s="34">
        <f>AVERAGE(0.25,0.3)</f>
        <v>0.27500000000000002</v>
      </c>
      <c r="D117" s="34">
        <f>AVERAGE(0.3,0.5)</f>
        <v>0.4</v>
      </c>
      <c r="E117" s="34">
        <v>1.5</v>
      </c>
      <c r="F117" s="34">
        <v>0.45</v>
      </c>
      <c r="G117" s="34">
        <f>AVERAGE(1.8,2.5)</f>
        <v>2.15</v>
      </c>
      <c r="H117" s="19"/>
      <c r="I117" s="19"/>
      <c r="J117" s="19"/>
    </row>
    <row r="118" spans="1:12" s="33" customFormat="1" x14ac:dyDescent="0.45">
      <c r="A118" s="6" t="s">
        <v>30</v>
      </c>
      <c r="B118" s="34">
        <f>AVERAGE(0.3,0.45)</f>
        <v>0.375</v>
      </c>
      <c r="C118" s="34">
        <f>AVERAGE(0.3,0.45)</f>
        <v>0.375</v>
      </c>
      <c r="D118" s="34">
        <f>AVERAGE(0.5,0.8)</f>
        <v>0.65</v>
      </c>
      <c r="E118" s="34">
        <f>AVERAGE(1.8,3)</f>
        <v>2.4</v>
      </c>
      <c r="F118" s="34">
        <f>AVERAGE(0.5,0.8)</f>
        <v>0.65</v>
      </c>
      <c r="G118" s="34">
        <f>AVERAGE(3,2.5)</f>
        <v>2.75</v>
      </c>
      <c r="H118" s="19"/>
      <c r="I118" s="19"/>
      <c r="J118" s="19"/>
    </row>
    <row r="119" spans="1:12" s="33" customFormat="1" x14ac:dyDescent="0.45">
      <c r="A119" s="7" t="s">
        <v>34</v>
      </c>
      <c r="B119" s="34">
        <v>0.5</v>
      </c>
      <c r="C119" s="34">
        <v>0.5</v>
      </c>
      <c r="D119" s="34">
        <v>1</v>
      </c>
      <c r="E119" s="34">
        <v>3</v>
      </c>
      <c r="F119" s="34">
        <v>1</v>
      </c>
      <c r="G119" s="34">
        <f>E119</f>
        <v>3</v>
      </c>
      <c r="H119" s="19"/>
      <c r="I119" s="19"/>
      <c r="J119" s="19"/>
    </row>
    <row r="120" spans="1:12" x14ac:dyDescent="0.45">
      <c r="A120" s="9"/>
      <c r="B120" s="9"/>
      <c r="C120" s="9"/>
      <c r="D120" s="9"/>
      <c r="E120" s="1"/>
      <c r="F120" s="1"/>
      <c r="G120" s="1"/>
      <c r="H120" s="19"/>
      <c r="I120" s="1"/>
      <c r="J120" s="1"/>
    </row>
    <row r="123" spans="1:12" x14ac:dyDescent="0.45">
      <c r="A123" s="11" t="s">
        <v>264</v>
      </c>
      <c r="B123" s="12" t="s">
        <v>265</v>
      </c>
    </row>
    <row r="124" spans="1:12" x14ac:dyDescent="0.45">
      <c r="A124" s="11" t="s">
        <v>249</v>
      </c>
      <c r="B124" s="11" t="s">
        <v>263</v>
      </c>
      <c r="C124" s="11" t="str">
        <f>$C$3</f>
        <v>Einfamilienhaus</v>
      </c>
      <c r="D124" s="11" t="str">
        <f>$C$4</f>
        <v>Zweifamilienhaus (auch Doppelhaus, Haus mit Einliegerwohnung)</v>
      </c>
      <c r="E124" s="11" t="str">
        <f>$C$5</f>
        <v>Mehrfamilienhaus</v>
      </c>
      <c r="F124" s="11" t="str">
        <f>$C$6</f>
        <v>Sonstiges</v>
      </c>
      <c r="H124" s="11" t="s">
        <v>524</v>
      </c>
      <c r="I124" s="11" t="str">
        <f>$C$3</f>
        <v>Einfamilienhaus</v>
      </c>
      <c r="J124" s="11" t="str">
        <f>$C$4</f>
        <v>Zweifamilienhaus (auch Doppelhaus, Haus mit Einliegerwohnung)</v>
      </c>
      <c r="K124" s="11" t="str">
        <f>$C$5</f>
        <v>Mehrfamilienhaus</v>
      </c>
      <c r="L124" s="11" t="str">
        <f>$C$6</f>
        <v>Sonstiges</v>
      </c>
    </row>
    <row r="125" spans="1:12" x14ac:dyDescent="0.45">
      <c r="A125" s="10" t="s">
        <v>258</v>
      </c>
      <c r="B125" s="62">
        <v>2050</v>
      </c>
      <c r="C125" s="60">
        <v>72</v>
      </c>
      <c r="D125" s="60">
        <f t="shared" ref="D125:D133" si="0">C125</f>
        <v>72</v>
      </c>
      <c r="E125" s="60">
        <v>65</v>
      </c>
      <c r="F125">
        <f t="shared" ref="F125:F133" si="1">E125</f>
        <v>65</v>
      </c>
      <c r="H125" s="62">
        <v>2050</v>
      </c>
      <c r="I125" s="62">
        <v>45</v>
      </c>
      <c r="J125" s="60">
        <f>I125</f>
        <v>45</v>
      </c>
      <c r="K125" s="60">
        <v>43</v>
      </c>
      <c r="L125" s="60">
        <f>K125</f>
        <v>43</v>
      </c>
    </row>
    <row r="126" spans="1:12" x14ac:dyDescent="0.45">
      <c r="A126" s="10" t="s">
        <v>257</v>
      </c>
      <c r="B126" s="62">
        <v>2001</v>
      </c>
      <c r="C126" s="60">
        <v>101</v>
      </c>
      <c r="D126" s="60">
        <f t="shared" si="0"/>
        <v>101</v>
      </c>
      <c r="E126" s="60">
        <v>98</v>
      </c>
      <c r="F126">
        <f t="shared" si="1"/>
        <v>98</v>
      </c>
      <c r="H126" s="62">
        <v>2001</v>
      </c>
      <c r="I126" s="62">
        <v>53</v>
      </c>
      <c r="J126" s="60">
        <f t="shared" ref="J126:J133" si="2">I126</f>
        <v>53</v>
      </c>
      <c r="K126" s="60">
        <v>54</v>
      </c>
      <c r="L126" s="60">
        <f t="shared" ref="L126:L133" si="3">K126</f>
        <v>54</v>
      </c>
    </row>
    <row r="127" spans="1:12" x14ac:dyDescent="0.45">
      <c r="A127" s="10" t="s">
        <v>256</v>
      </c>
      <c r="B127" s="62">
        <v>1994</v>
      </c>
      <c r="C127" s="60">
        <v>135</v>
      </c>
      <c r="D127" s="60">
        <f t="shared" si="0"/>
        <v>135</v>
      </c>
      <c r="E127" s="60">
        <v>116</v>
      </c>
      <c r="F127">
        <f t="shared" si="1"/>
        <v>116</v>
      </c>
      <c r="H127" s="62">
        <v>1994</v>
      </c>
      <c r="I127" s="62">
        <v>71</v>
      </c>
      <c r="J127" s="60">
        <f t="shared" si="2"/>
        <v>71</v>
      </c>
      <c r="K127" s="60">
        <v>64</v>
      </c>
      <c r="L127" s="60">
        <f t="shared" si="3"/>
        <v>64</v>
      </c>
    </row>
    <row r="128" spans="1:12" x14ac:dyDescent="0.45">
      <c r="A128" s="10" t="s">
        <v>255</v>
      </c>
      <c r="B128" s="62">
        <v>1983</v>
      </c>
      <c r="C128" s="60">
        <v>160</v>
      </c>
      <c r="D128" s="60">
        <f t="shared" si="0"/>
        <v>160</v>
      </c>
      <c r="E128" s="60">
        <v>124</v>
      </c>
      <c r="F128">
        <f t="shared" si="1"/>
        <v>124</v>
      </c>
      <c r="H128" s="62">
        <v>1983</v>
      </c>
      <c r="I128" s="62">
        <v>84</v>
      </c>
      <c r="J128" s="60">
        <f t="shared" si="2"/>
        <v>84</v>
      </c>
      <c r="K128" s="60">
        <v>69</v>
      </c>
      <c r="L128" s="60">
        <f t="shared" si="3"/>
        <v>69</v>
      </c>
    </row>
    <row r="129" spans="1:12" x14ac:dyDescent="0.45">
      <c r="A129" s="10" t="s">
        <v>254</v>
      </c>
      <c r="B129" s="62">
        <v>1978</v>
      </c>
      <c r="C129" s="60">
        <v>182</v>
      </c>
      <c r="D129" s="60">
        <f t="shared" si="0"/>
        <v>182</v>
      </c>
      <c r="E129" s="60">
        <v>139</v>
      </c>
      <c r="F129">
        <f t="shared" si="1"/>
        <v>139</v>
      </c>
      <c r="H129" s="62">
        <v>1978</v>
      </c>
      <c r="I129" s="62">
        <v>96</v>
      </c>
      <c r="J129" s="60">
        <f t="shared" si="2"/>
        <v>96</v>
      </c>
      <c r="K129" s="60">
        <v>77</v>
      </c>
      <c r="L129" s="60">
        <f t="shared" si="3"/>
        <v>77</v>
      </c>
    </row>
    <row r="130" spans="1:12" x14ac:dyDescent="0.45">
      <c r="A130" s="10" t="s">
        <v>253</v>
      </c>
      <c r="B130" s="62">
        <v>1968</v>
      </c>
      <c r="C130" s="60">
        <v>198</v>
      </c>
      <c r="D130" s="60">
        <f t="shared" si="0"/>
        <v>198</v>
      </c>
      <c r="E130" s="60">
        <v>168</v>
      </c>
      <c r="F130">
        <f t="shared" si="1"/>
        <v>168</v>
      </c>
      <c r="H130" s="62">
        <v>1968</v>
      </c>
      <c r="I130" s="62">
        <v>104</v>
      </c>
      <c r="J130" s="60">
        <f t="shared" si="2"/>
        <v>104</v>
      </c>
      <c r="K130" s="60">
        <v>93</v>
      </c>
      <c r="L130" s="60">
        <f t="shared" si="3"/>
        <v>93</v>
      </c>
    </row>
    <row r="131" spans="1:12" x14ac:dyDescent="0.45">
      <c r="A131" s="10" t="s">
        <v>252</v>
      </c>
      <c r="B131" s="62">
        <v>1957</v>
      </c>
      <c r="C131" s="60">
        <v>223</v>
      </c>
      <c r="D131" s="60">
        <f t="shared" si="0"/>
        <v>223</v>
      </c>
      <c r="E131" s="60">
        <v>211</v>
      </c>
      <c r="F131">
        <f t="shared" si="1"/>
        <v>211</v>
      </c>
      <c r="H131" s="62">
        <v>1957</v>
      </c>
      <c r="I131" s="62">
        <v>117</v>
      </c>
      <c r="J131" s="60">
        <f t="shared" si="2"/>
        <v>117</v>
      </c>
      <c r="K131" s="60">
        <v>117</v>
      </c>
      <c r="L131" s="60">
        <f t="shared" si="3"/>
        <v>117</v>
      </c>
    </row>
    <row r="132" spans="1:12" x14ac:dyDescent="0.45">
      <c r="A132" s="10" t="s">
        <v>251</v>
      </c>
      <c r="B132" s="62">
        <v>1948</v>
      </c>
      <c r="C132" s="60">
        <v>194</v>
      </c>
      <c r="D132" s="60">
        <f t="shared" si="0"/>
        <v>194</v>
      </c>
      <c r="E132" s="60">
        <v>193</v>
      </c>
      <c r="F132">
        <f t="shared" si="1"/>
        <v>193</v>
      </c>
      <c r="H132" s="62">
        <v>1948</v>
      </c>
      <c r="I132" s="62">
        <v>97</v>
      </c>
      <c r="J132" s="60">
        <f t="shared" si="2"/>
        <v>97</v>
      </c>
      <c r="K132" s="60">
        <v>102</v>
      </c>
      <c r="L132" s="60">
        <f t="shared" si="3"/>
        <v>102</v>
      </c>
    </row>
    <row r="133" spans="1:12" x14ac:dyDescent="0.45">
      <c r="A133" s="10" t="s">
        <v>250</v>
      </c>
      <c r="B133" s="62">
        <v>1918</v>
      </c>
      <c r="C133" s="60">
        <v>250</v>
      </c>
      <c r="D133" s="60">
        <f t="shared" si="0"/>
        <v>250</v>
      </c>
      <c r="E133" s="60">
        <v>180</v>
      </c>
      <c r="F133">
        <f t="shared" si="1"/>
        <v>180</v>
      </c>
      <c r="H133" s="62">
        <v>1918</v>
      </c>
      <c r="I133" s="62">
        <v>119</v>
      </c>
      <c r="J133" s="60">
        <f t="shared" si="2"/>
        <v>119</v>
      </c>
      <c r="K133" s="60">
        <v>90</v>
      </c>
      <c r="L133" s="60">
        <f t="shared" si="3"/>
        <v>90</v>
      </c>
    </row>
    <row r="134" spans="1:12" s="17" customFormat="1" x14ac:dyDescent="0.45">
      <c r="A134" s="61" t="s">
        <v>259</v>
      </c>
      <c r="C134" s="61">
        <v>61</v>
      </c>
      <c r="D134" s="61">
        <f t="shared" ref="D134:D137" si="4">C134</f>
        <v>61</v>
      </c>
      <c r="E134" s="61">
        <v>55</v>
      </c>
      <c r="F134" s="17">
        <f t="shared" ref="F134:F137" si="5">E134</f>
        <v>55</v>
      </c>
    </row>
    <row r="135" spans="1:12" s="17" customFormat="1" x14ac:dyDescent="0.45">
      <c r="A135" s="61" t="s">
        <v>260</v>
      </c>
      <c r="C135" s="61">
        <v>51</v>
      </c>
      <c r="D135" s="61">
        <f t="shared" si="4"/>
        <v>51</v>
      </c>
      <c r="E135" s="61">
        <v>45</v>
      </c>
      <c r="F135" s="17">
        <f t="shared" si="5"/>
        <v>45</v>
      </c>
    </row>
    <row r="136" spans="1:12" s="17" customFormat="1" x14ac:dyDescent="0.45">
      <c r="A136" s="61" t="s">
        <v>261</v>
      </c>
      <c r="C136" s="61">
        <v>41</v>
      </c>
      <c r="D136" s="61">
        <f t="shared" si="4"/>
        <v>41</v>
      </c>
      <c r="E136" s="61">
        <v>35</v>
      </c>
      <c r="F136" s="17">
        <f t="shared" si="5"/>
        <v>35</v>
      </c>
    </row>
    <row r="137" spans="1:12" s="17" customFormat="1" x14ac:dyDescent="0.45">
      <c r="A137" s="61" t="s">
        <v>262</v>
      </c>
      <c r="C137" s="61">
        <v>31</v>
      </c>
      <c r="D137" s="61">
        <f t="shared" si="4"/>
        <v>31</v>
      </c>
      <c r="E137" s="61">
        <v>25</v>
      </c>
      <c r="F137" s="17">
        <f t="shared" si="5"/>
        <v>25</v>
      </c>
    </row>
    <row r="138" spans="1:12" x14ac:dyDescent="0.45">
      <c r="E138" s="61"/>
      <c r="F138" s="17"/>
    </row>
    <row r="142" spans="1:12" x14ac:dyDescent="0.45">
      <c r="A142" s="148" t="s">
        <v>460</v>
      </c>
    </row>
    <row r="143" spans="1:12" x14ac:dyDescent="0.45">
      <c r="A143" s="84" t="s">
        <v>298</v>
      </c>
      <c r="B143" s="84" t="s">
        <v>299</v>
      </c>
      <c r="C143" s="84" t="s">
        <v>300</v>
      </c>
      <c r="D143" s="84" t="s">
        <v>301</v>
      </c>
      <c r="E143" s="84" t="s">
        <v>302</v>
      </c>
    </row>
    <row r="144" spans="1:12" x14ac:dyDescent="0.45">
      <c r="A144" s="60" t="s">
        <v>40</v>
      </c>
      <c r="B144" s="131">
        <v>0.2</v>
      </c>
      <c r="C144" s="131">
        <v>0.3</v>
      </c>
      <c r="D144" s="131">
        <v>0.45</v>
      </c>
      <c r="E144" s="60">
        <v>10</v>
      </c>
    </row>
    <row r="145" spans="1:9" x14ac:dyDescent="0.45">
      <c r="A145" s="60" t="s">
        <v>284</v>
      </c>
      <c r="B145" s="131">
        <v>0.24</v>
      </c>
      <c r="C145" s="131">
        <v>0.3</v>
      </c>
      <c r="D145" s="131">
        <v>0.45</v>
      </c>
      <c r="E145" s="60">
        <v>10</v>
      </c>
    </row>
    <row r="146" spans="1:9" x14ac:dyDescent="0.45">
      <c r="A146" s="60" t="s">
        <v>42</v>
      </c>
      <c r="B146" s="131">
        <v>0.24</v>
      </c>
      <c r="C146" s="131">
        <v>0.5</v>
      </c>
      <c r="D146" s="131">
        <v>0.8</v>
      </c>
      <c r="E146" s="60">
        <v>10</v>
      </c>
    </row>
    <row r="147" spans="1:9" x14ac:dyDescent="0.45">
      <c r="A147" s="60" t="s">
        <v>43</v>
      </c>
      <c r="B147" s="131">
        <v>1.1000000000000001</v>
      </c>
      <c r="C147" s="131">
        <v>1.8</v>
      </c>
      <c r="D147" s="131">
        <v>3</v>
      </c>
      <c r="E147" s="60">
        <v>10</v>
      </c>
    </row>
    <row r="148" spans="1:9" x14ac:dyDescent="0.45">
      <c r="A148" s="60" t="s">
        <v>303</v>
      </c>
      <c r="B148" s="131">
        <v>0.35</v>
      </c>
      <c r="C148" s="131">
        <v>0.5</v>
      </c>
      <c r="D148" s="131">
        <v>0.8</v>
      </c>
      <c r="E148" s="60">
        <v>10</v>
      </c>
    </row>
    <row r="149" spans="1:9" x14ac:dyDescent="0.45">
      <c r="A149" s="60" t="s">
        <v>66</v>
      </c>
      <c r="B149" s="131">
        <v>1.8</v>
      </c>
      <c r="C149" s="131">
        <v>2.5</v>
      </c>
      <c r="D149" s="131">
        <v>3</v>
      </c>
      <c r="E149" s="60">
        <v>10</v>
      </c>
    </row>
    <row r="150" spans="1:9" x14ac:dyDescent="0.45">
      <c r="B150" s="17"/>
      <c r="C150" s="61"/>
      <c r="D150" s="61"/>
      <c r="E150" s="61"/>
      <c r="F150" s="147"/>
    </row>
    <row r="151" spans="1:9" x14ac:dyDescent="0.45">
      <c r="C151" s="60"/>
      <c r="D151" s="60"/>
      <c r="E151" s="60"/>
    </row>
    <row r="152" spans="1:9" x14ac:dyDescent="0.45">
      <c r="C152" s="60"/>
      <c r="D152" s="60"/>
      <c r="E152" s="60"/>
    </row>
    <row r="153" spans="1:9" x14ac:dyDescent="0.45">
      <c r="C153" s="60"/>
      <c r="D153" s="60"/>
      <c r="E153" s="60"/>
      <c r="I153" s="20" t="s">
        <v>497</v>
      </c>
    </row>
    <row r="154" spans="1:9" x14ac:dyDescent="0.45">
      <c r="A154" s="11" t="s">
        <v>404</v>
      </c>
      <c r="B154" t="s">
        <v>467</v>
      </c>
      <c r="C154" s="17" t="s">
        <v>468</v>
      </c>
      <c r="D154" s="61" t="s">
        <v>352</v>
      </c>
      <c r="E154" s="60"/>
      <c r="F154" s="17" t="s">
        <v>469</v>
      </c>
      <c r="I154" s="166" t="s">
        <v>498</v>
      </c>
    </row>
    <row r="155" spans="1:9" x14ac:dyDescent="0.45">
      <c r="A155" t="s">
        <v>351</v>
      </c>
      <c r="B155">
        <f>C155*D155</f>
        <v>256.5</v>
      </c>
      <c r="C155" s="61">
        <v>285</v>
      </c>
      <c r="D155" s="61">
        <v>0.9</v>
      </c>
      <c r="E155" s="60"/>
      <c r="F155" s="61">
        <v>396</v>
      </c>
      <c r="I155" s="166" t="s">
        <v>499</v>
      </c>
    </row>
    <row r="156" spans="1:9" x14ac:dyDescent="0.45">
      <c r="A156" t="s">
        <v>75</v>
      </c>
      <c r="B156">
        <f>C156*D156</f>
        <v>96.899999999999991</v>
      </c>
      <c r="C156" s="61">
        <v>114</v>
      </c>
      <c r="D156" s="61">
        <v>0.85</v>
      </c>
      <c r="E156" s="60"/>
      <c r="F156" s="61">
        <v>199</v>
      </c>
      <c r="I156" s="166" t="s">
        <v>500</v>
      </c>
    </row>
    <row r="157" spans="1:9" x14ac:dyDescent="0.45">
      <c r="C157" s="61"/>
      <c r="D157" s="61"/>
      <c r="E157" s="60"/>
      <c r="F157" s="61"/>
      <c r="I157" s="166" t="s">
        <v>501</v>
      </c>
    </row>
    <row r="158" spans="1:9" x14ac:dyDescent="0.45">
      <c r="A158" s="11" t="s">
        <v>405</v>
      </c>
      <c r="C158" s="17"/>
      <c r="D158" s="17"/>
      <c r="F158" s="17"/>
      <c r="I158" s="166" t="s">
        <v>502</v>
      </c>
    </row>
    <row r="159" spans="1:9" x14ac:dyDescent="0.45">
      <c r="A159" t="s">
        <v>351</v>
      </c>
      <c r="B159">
        <f>C159*D159</f>
        <v>157.5</v>
      </c>
      <c r="C159" s="17">
        <v>175</v>
      </c>
      <c r="D159" s="61">
        <v>0.9</v>
      </c>
      <c r="F159" s="17">
        <v>285</v>
      </c>
      <c r="I159" s="166" t="s">
        <v>503</v>
      </c>
    </row>
    <row r="160" spans="1:9" x14ac:dyDescent="0.45">
      <c r="A160" t="s">
        <v>75</v>
      </c>
      <c r="B160">
        <f>C160*D160</f>
        <v>62.9</v>
      </c>
      <c r="C160" s="61">
        <v>74</v>
      </c>
      <c r="D160" s="61">
        <v>0.85</v>
      </c>
      <c r="F160" s="61">
        <v>114</v>
      </c>
      <c r="I160" s="166" t="s">
        <v>504</v>
      </c>
    </row>
    <row r="161" spans="1:9" x14ac:dyDescent="0.45">
      <c r="I161" s="166" t="s">
        <v>505</v>
      </c>
    </row>
    <row r="162" spans="1:9" x14ac:dyDescent="0.45">
      <c r="A162" s="150" t="s">
        <v>463</v>
      </c>
      <c r="B162" s="155">
        <f>B159/B155</f>
        <v>0.61403508771929827</v>
      </c>
      <c r="C162" s="151" t="s">
        <v>465</v>
      </c>
      <c r="D162" s="151"/>
      <c r="E162" s="151"/>
    </row>
    <row r="163" spans="1:9" x14ac:dyDescent="0.45">
      <c r="A163" s="150" t="s">
        <v>464</v>
      </c>
      <c r="B163" s="155">
        <f>B160/B156</f>
        <v>0.64912280701754388</v>
      </c>
      <c r="C163" s="151" t="s">
        <v>466</v>
      </c>
      <c r="D163" s="151"/>
      <c r="E163" s="151"/>
    </row>
    <row r="164" spans="1:9" x14ac:dyDescent="0.45">
      <c r="A164" s="151"/>
      <c r="B164" s="151"/>
      <c r="C164" s="151"/>
      <c r="D164" s="151"/>
      <c r="E164" s="151"/>
    </row>
    <row r="165" spans="1:9" x14ac:dyDescent="0.45">
      <c r="A165" s="150" t="s">
        <v>461</v>
      </c>
      <c r="B165" s="150">
        <v>140</v>
      </c>
      <c r="C165" s="150" t="s">
        <v>462</v>
      </c>
      <c r="D165" s="151"/>
      <c r="E165" s="151"/>
    </row>
    <row r="166" spans="1:9" x14ac:dyDescent="0.45">
      <c r="A166" s="150" t="s">
        <v>406</v>
      </c>
      <c r="B166" s="152">
        <f>B165*B155</f>
        <v>35910</v>
      </c>
      <c r="C166" s="153"/>
      <c r="D166" s="151"/>
      <c r="E166" s="151"/>
    </row>
    <row r="167" spans="1:9" x14ac:dyDescent="0.45">
      <c r="A167" s="150" t="s">
        <v>407</v>
      </c>
      <c r="B167" s="153">
        <f>B165*B159</f>
        <v>22050</v>
      </c>
      <c r="C167" s="242">
        <f>B167+B168</f>
        <v>37050</v>
      </c>
      <c r="D167" s="151"/>
      <c r="E167" s="151"/>
    </row>
    <row r="168" spans="1:9" x14ac:dyDescent="0.45">
      <c r="A168" s="150" t="s">
        <v>470</v>
      </c>
      <c r="B168" s="153">
        <f>MIN(B166*0.5,0.5*30000)</f>
        <v>15000</v>
      </c>
      <c r="C168" s="242"/>
      <c r="D168" s="151"/>
      <c r="E168" s="151"/>
    </row>
    <row r="169" spans="1:9" x14ac:dyDescent="0.45">
      <c r="A169" s="151"/>
      <c r="B169" s="151"/>
      <c r="C169" s="151"/>
      <c r="D169" s="151"/>
      <c r="E169" s="151"/>
    </row>
    <row r="170" spans="1:9" x14ac:dyDescent="0.45">
      <c r="A170" s="151"/>
      <c r="B170" s="154">
        <f>B166-B167-B168</f>
        <v>-1140</v>
      </c>
      <c r="C170" s="151" t="s">
        <v>489</v>
      </c>
      <c r="D170" s="151"/>
      <c r="E170" s="151"/>
    </row>
    <row r="185" spans="1:11" x14ac:dyDescent="0.45">
      <c r="A185" s="16" t="s">
        <v>471</v>
      </c>
      <c r="B185" s="162" t="s">
        <v>496</v>
      </c>
      <c r="C185" s="162"/>
    </row>
    <row r="186" spans="1:11" x14ac:dyDescent="0.45">
      <c r="A186" s="156" t="s">
        <v>472</v>
      </c>
    </row>
    <row r="187" spans="1:11" ht="14.65" thickBot="1" x14ac:dyDescent="0.5">
      <c r="A187" s="157" t="s">
        <v>473</v>
      </c>
    </row>
    <row r="188" spans="1:11" ht="28.9" thickBot="1" x14ac:dyDescent="0.5">
      <c r="A188" s="158" t="s">
        <v>474</v>
      </c>
      <c r="B188" s="158" t="s">
        <v>485</v>
      </c>
      <c r="C188" s="158" t="s">
        <v>484</v>
      </c>
      <c r="D188" s="158" t="s">
        <v>486</v>
      </c>
      <c r="E188" s="158" t="s">
        <v>482</v>
      </c>
      <c r="F188" s="158" t="s">
        <v>483</v>
      </c>
      <c r="G188" s="158" t="s">
        <v>487</v>
      </c>
      <c r="H188" s="158" t="s">
        <v>481</v>
      </c>
      <c r="I188" s="158" t="s">
        <v>480</v>
      </c>
      <c r="J188" s="158" t="s">
        <v>488</v>
      </c>
      <c r="K188" s="164" t="s">
        <v>494</v>
      </c>
    </row>
    <row r="189" spans="1:11" x14ac:dyDescent="0.45">
      <c r="A189" s="160">
        <v>5</v>
      </c>
      <c r="B189" s="60">
        <v>341</v>
      </c>
      <c r="C189" s="60">
        <v>852</v>
      </c>
      <c r="D189" s="161">
        <f t="shared" ref="D189:D195" si="6">(B189*$A189+C189)/$A189</f>
        <v>511.4</v>
      </c>
      <c r="E189" s="60">
        <v>180</v>
      </c>
      <c r="F189" s="60">
        <v>450</v>
      </c>
      <c r="G189" s="161">
        <f t="shared" ref="G189:G195" si="7">(E189*$A189+F189)/$A189</f>
        <v>270</v>
      </c>
      <c r="H189" s="60">
        <v>1333</v>
      </c>
      <c r="I189">
        <v>3340</v>
      </c>
      <c r="J189" s="161">
        <f t="shared" ref="J189:J195" si="8">(H189*$A189+I189)/$A189</f>
        <v>2001</v>
      </c>
      <c r="K189" s="165">
        <f>D189/J189</f>
        <v>0.25557221389305346</v>
      </c>
    </row>
    <row r="190" spans="1:11" x14ac:dyDescent="0.45">
      <c r="A190" s="160">
        <v>10</v>
      </c>
      <c r="B190" s="60">
        <v>287</v>
      </c>
      <c r="C190" s="60">
        <v>1440</v>
      </c>
      <c r="D190" s="161">
        <f t="shared" si="6"/>
        <v>431</v>
      </c>
      <c r="E190" s="60">
        <v>153</v>
      </c>
      <c r="F190" s="60">
        <v>767</v>
      </c>
      <c r="G190" s="161">
        <f t="shared" si="7"/>
        <v>229.7</v>
      </c>
      <c r="H190" s="60">
        <v>1133</v>
      </c>
      <c r="I190">
        <v>5670</v>
      </c>
      <c r="J190" s="161">
        <f t="shared" si="8"/>
        <v>1700</v>
      </c>
      <c r="K190" s="165">
        <f t="shared" ref="K190:K195" si="9">D190/J190</f>
        <v>0.25352941176470589</v>
      </c>
    </row>
    <row r="191" spans="1:11" x14ac:dyDescent="0.45">
      <c r="A191" s="160">
        <v>20</v>
      </c>
      <c r="B191" s="60">
        <v>247</v>
      </c>
      <c r="C191" s="60">
        <v>2470</v>
      </c>
      <c r="D191" s="161">
        <f t="shared" si="6"/>
        <v>370.5</v>
      </c>
      <c r="E191" s="60">
        <v>133</v>
      </c>
      <c r="F191" s="60">
        <v>1340</v>
      </c>
      <c r="G191" s="161">
        <f t="shared" si="7"/>
        <v>200</v>
      </c>
      <c r="H191" s="60">
        <v>1000</v>
      </c>
      <c r="I191">
        <v>10000</v>
      </c>
      <c r="J191" s="161">
        <f t="shared" si="8"/>
        <v>1500</v>
      </c>
      <c r="K191" s="165">
        <f t="shared" si="9"/>
        <v>0.247</v>
      </c>
    </row>
    <row r="192" spans="1:11" x14ac:dyDescent="0.45">
      <c r="A192" s="160">
        <v>50</v>
      </c>
      <c r="B192" s="60">
        <v>200</v>
      </c>
      <c r="C192" s="60">
        <v>5000</v>
      </c>
      <c r="D192" s="161">
        <f t="shared" si="6"/>
        <v>300</v>
      </c>
      <c r="E192" s="60">
        <v>107</v>
      </c>
      <c r="F192" s="60">
        <v>2670</v>
      </c>
      <c r="G192" s="161">
        <f t="shared" si="7"/>
        <v>160.4</v>
      </c>
      <c r="H192" s="60">
        <v>800</v>
      </c>
      <c r="I192">
        <v>20000</v>
      </c>
      <c r="J192" s="161">
        <f t="shared" si="8"/>
        <v>1200</v>
      </c>
      <c r="K192" s="165">
        <f t="shared" si="9"/>
        <v>0.25</v>
      </c>
    </row>
    <row r="193" spans="1:11" x14ac:dyDescent="0.45">
      <c r="A193" s="160">
        <v>100</v>
      </c>
      <c r="B193" s="60">
        <v>167</v>
      </c>
      <c r="C193" s="60">
        <v>8340</v>
      </c>
      <c r="D193" s="161">
        <f t="shared" si="6"/>
        <v>250.4</v>
      </c>
      <c r="E193" s="60">
        <v>87</v>
      </c>
      <c r="F193" s="60">
        <v>4340</v>
      </c>
      <c r="G193" s="161">
        <f t="shared" si="7"/>
        <v>130.4</v>
      </c>
      <c r="H193" s="60">
        <v>667</v>
      </c>
      <c r="I193">
        <v>33400</v>
      </c>
      <c r="J193" s="161">
        <f t="shared" si="8"/>
        <v>1001</v>
      </c>
      <c r="K193" s="165">
        <f t="shared" si="9"/>
        <v>0.25014985014985014</v>
      </c>
    </row>
    <row r="194" spans="1:11" x14ac:dyDescent="0.45">
      <c r="A194" s="160">
        <v>200</v>
      </c>
      <c r="B194" s="60">
        <v>140</v>
      </c>
      <c r="C194" s="60">
        <v>14000</v>
      </c>
      <c r="D194" s="161">
        <f t="shared" si="6"/>
        <v>210</v>
      </c>
      <c r="E194" s="60">
        <v>73</v>
      </c>
      <c r="F194" s="60">
        <v>7340</v>
      </c>
      <c r="G194" s="161">
        <f t="shared" si="7"/>
        <v>109.7</v>
      </c>
      <c r="H194" s="60">
        <v>567</v>
      </c>
      <c r="I194">
        <v>56700</v>
      </c>
      <c r="J194" s="161">
        <f t="shared" si="8"/>
        <v>850.5</v>
      </c>
      <c r="K194" s="165">
        <f t="shared" si="9"/>
        <v>0.24691358024691357</v>
      </c>
    </row>
    <row r="195" spans="1:11" x14ac:dyDescent="0.45">
      <c r="A195" s="160">
        <v>500</v>
      </c>
      <c r="B195" s="60">
        <v>113</v>
      </c>
      <c r="C195" s="60">
        <v>28400</v>
      </c>
      <c r="D195" s="161">
        <f t="shared" si="6"/>
        <v>169.8</v>
      </c>
      <c r="E195" s="60">
        <v>61</v>
      </c>
      <c r="F195" s="60">
        <v>15400</v>
      </c>
      <c r="G195" s="161">
        <f t="shared" si="7"/>
        <v>91.8</v>
      </c>
      <c r="H195" s="60">
        <v>461</v>
      </c>
      <c r="I195">
        <v>116000</v>
      </c>
      <c r="J195" s="161">
        <f t="shared" si="8"/>
        <v>693</v>
      </c>
      <c r="K195" s="165">
        <f t="shared" si="9"/>
        <v>0.24502164502164503</v>
      </c>
    </row>
    <row r="200" spans="1:11" x14ac:dyDescent="0.45">
      <c r="A200" s="156" t="s">
        <v>475</v>
      </c>
    </row>
    <row r="201" spans="1:11" x14ac:dyDescent="0.45">
      <c r="A201" s="159" t="s">
        <v>476</v>
      </c>
    </row>
    <row r="202" spans="1:11" x14ac:dyDescent="0.45">
      <c r="A202" s="157" t="s">
        <v>477</v>
      </c>
      <c r="B202" t="s">
        <v>495</v>
      </c>
    </row>
    <row r="203" spans="1:11" x14ac:dyDescent="0.45">
      <c r="A203" s="157" t="s">
        <v>478</v>
      </c>
      <c r="B203" s="165">
        <f>120/1000</f>
        <v>0.12</v>
      </c>
    </row>
    <row r="204" spans="1:11" x14ac:dyDescent="0.45">
      <c r="A204" s="157" t="s">
        <v>479</v>
      </c>
    </row>
  </sheetData>
  <mergeCells count="1">
    <mergeCell ref="C167:C168"/>
  </mergeCells>
  <hyperlinks>
    <hyperlink ref="B123" r:id="rId1" xr:uid="{02B6EE21-FA04-4D94-A00A-799498911C2D}"/>
    <hyperlink ref="A201" r:id="rId2" xr:uid="{B68B7EBB-F9D3-4C28-9895-F907761189C1}"/>
  </hyperlinks>
  <pageMargins left="0.7" right="0.7" top="0.78740157499999996" bottom="0.78740157499999996" header="0.3" footer="0.3"/>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7BE69140E0ECF439AA8C3518BD0B409" ma:contentTypeVersion="9" ma:contentTypeDescription="Ein neues Dokument erstellen." ma:contentTypeScope="" ma:versionID="cd314705f5e1b3de4d5aa894c91fad92">
  <xsd:schema xmlns:xsd="http://www.w3.org/2001/XMLSchema" xmlns:xs="http://www.w3.org/2001/XMLSchema" xmlns:p="http://schemas.microsoft.com/office/2006/metadata/properties" xmlns:ns2="4017af0d-08a5-49cc-8a52-33a74d53b26a" targetNamespace="http://schemas.microsoft.com/office/2006/metadata/properties" ma:root="true" ma:fieldsID="42fcd117fe7765b75f1f7179f2243288" ns2:_="">
    <xsd:import namespace="4017af0d-08a5-49cc-8a52-33a74d53b2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17af0d-08a5-49cc-8a52-33a74d53b2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12c510f8-d8a0-4d42-91e8-552df9a43c9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017af0d-08a5-49cc-8a52-33a74d53b26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49BE00E-0369-4428-9145-4237606002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17af0d-08a5-49cc-8a52-33a74d53b2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4DD0A4-C247-4DC0-8F07-D54F305747D8}">
  <ds:schemaRefs>
    <ds:schemaRef ds:uri="http://schemas.microsoft.com/sharepoint/v3/contenttype/forms"/>
  </ds:schemaRefs>
</ds:datastoreItem>
</file>

<file path=customXml/itemProps3.xml><?xml version="1.0" encoding="utf-8"?>
<ds:datastoreItem xmlns:ds="http://schemas.openxmlformats.org/officeDocument/2006/customXml" ds:itemID="{DE7B7F8A-3AD2-403B-8EAE-F1ADE68ADD12}">
  <ds:schemaRefs>
    <ds:schemaRef ds:uri="http://www.w3.org/XML/1998/namespace"/>
    <ds:schemaRef ds:uri="http://schemas.microsoft.com/office/2006/documentManagement/types"/>
    <ds:schemaRef ds:uri="http://purl.org/dc/terms/"/>
    <ds:schemaRef ds:uri="4017af0d-08a5-49cc-8a52-33a74d53b26a"/>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Eingabe Ergebnisbericht</vt:lpstr>
      <vt:lpstr>Eingabe Heizkörpercheck</vt:lpstr>
      <vt:lpstr>Dropdown</vt:lpstr>
      <vt:lpstr>'Eingabe Ergebnisbericht'!Druckbereich</vt:lpstr>
      <vt:lpstr>'Eingabe Heizkörpercheck'!Drucktitel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ddiehl</dc:creator>
  <cp:lastModifiedBy>Susan Naumann</cp:lastModifiedBy>
  <cp:lastPrinted>2026-06-18T06:46:12Z</cp:lastPrinted>
  <dcterms:created xsi:type="dcterms:W3CDTF">2015-06-05T18:19:34Z</dcterms:created>
  <dcterms:modified xsi:type="dcterms:W3CDTF">2026-06-22T09:28:45Z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0x01010037BE69140E0ECF439AA8C3518BD0B409</vt:lpwstr>
  </property>
  <property fmtid="{D5CDD505-2E9C-101B-9397-08002B2CF9AE}" pid="3" name="MediaServiceImageTags">
    <vt:lpwstr/>
  </property>
</Properties>
</file>